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9440" windowHeight="8100" activeTab="0"/>
  </bookViews>
  <sheets>
    <sheet name="Раздвижные двери" sheetId="1" r:id="rId1"/>
    <sheet name="Распашные двери" sheetId="2" r:id="rId2"/>
    <sheet name="Распашные двери угловые" sheetId="3" r:id="rId3"/>
    <sheet name="Средняя рамка" sheetId="4" r:id="rId4"/>
    <sheet name="Slim" sheetId="5" r:id="rId5"/>
    <sheet name="Slim -Line" sheetId="6" r:id="rId6"/>
  </sheets>
  <definedNames/>
  <calcPr fullCalcOnLoad="1"/>
</workbook>
</file>

<file path=xl/sharedStrings.xml><?xml version="1.0" encoding="utf-8"?>
<sst xmlns="http://schemas.openxmlformats.org/spreadsheetml/2006/main" count="469" uniqueCount="133">
  <si>
    <t>Система  С</t>
  </si>
  <si>
    <t>Система Н</t>
  </si>
  <si>
    <t>со шлегелем</t>
  </si>
  <si>
    <t>без шлегеля</t>
  </si>
  <si>
    <t>Высота двери</t>
  </si>
  <si>
    <t>Длина двери (2 двери)I-----____I</t>
  </si>
  <si>
    <t>Длина двери (3 двери)I-----____-----I</t>
  </si>
  <si>
    <t>Длина двери (4 двери)I-----____-----____I</t>
  </si>
  <si>
    <t>Длина двери (4 двери)I-----____  ____-----I</t>
  </si>
  <si>
    <t>Длина двери (5 дверей)I-----____-----____-----I</t>
  </si>
  <si>
    <t>Горизонталь верхняя</t>
  </si>
  <si>
    <t>Горизонталь нижняя</t>
  </si>
  <si>
    <t>Горизонталь средняя</t>
  </si>
  <si>
    <t>Направляющая верхняя</t>
  </si>
  <si>
    <t>Направляющая нижняя</t>
  </si>
  <si>
    <t>Размер заполнения ЛДСП  10мм</t>
  </si>
  <si>
    <t>Размер заполнения  8мм</t>
  </si>
  <si>
    <t>Размер заполнения  зеркало/стекло 4мм</t>
  </si>
  <si>
    <t>Введите высоту проема, мм:</t>
  </si>
  <si>
    <t>Введите ширину проема, мм:</t>
  </si>
  <si>
    <t>формулы</t>
  </si>
  <si>
    <t>2 дв.</t>
  </si>
  <si>
    <t>3 дв.</t>
  </si>
  <si>
    <t>4 дв.</t>
  </si>
  <si>
    <t>5 дв.</t>
  </si>
  <si>
    <r>
      <t>Н</t>
    </r>
    <r>
      <rPr>
        <b/>
        <vertAlign val="subscript"/>
        <sz val="10"/>
        <color indexed="60"/>
        <rFont val="Calibri"/>
        <family val="2"/>
      </rPr>
      <t>пр</t>
    </r>
    <r>
      <rPr>
        <b/>
        <sz val="10"/>
        <color indexed="60"/>
        <rFont val="Calibri"/>
        <family val="2"/>
      </rPr>
      <t>-40</t>
    </r>
  </si>
  <si>
    <r>
      <t>L</t>
    </r>
    <r>
      <rPr>
        <b/>
        <vertAlign val="subscript"/>
        <sz val="10"/>
        <color indexed="60"/>
        <rFont val="Calibri"/>
        <family val="2"/>
      </rPr>
      <t>дв</t>
    </r>
    <r>
      <rPr>
        <b/>
        <sz val="10"/>
        <color indexed="60"/>
        <rFont val="Calibri"/>
        <family val="2"/>
      </rPr>
      <t>=(L</t>
    </r>
    <r>
      <rPr>
        <b/>
        <vertAlign val="subscript"/>
        <sz val="10"/>
        <color indexed="60"/>
        <rFont val="Calibri"/>
        <family val="2"/>
      </rPr>
      <t>пр</t>
    </r>
    <r>
      <rPr>
        <b/>
        <sz val="10"/>
        <color indexed="60"/>
        <rFont val="Calibri"/>
        <family val="2"/>
      </rPr>
      <t>+15мм)/2</t>
    </r>
  </si>
  <si>
    <r>
      <t>L</t>
    </r>
    <r>
      <rPr>
        <b/>
        <vertAlign val="subscript"/>
        <sz val="10"/>
        <color indexed="60"/>
        <rFont val="Calibri"/>
        <family val="2"/>
      </rPr>
      <t>дв</t>
    </r>
    <r>
      <rPr>
        <b/>
        <sz val="10"/>
        <color indexed="60"/>
        <rFont val="Calibri"/>
        <family val="2"/>
      </rPr>
      <t>=(L</t>
    </r>
    <r>
      <rPr>
        <b/>
        <vertAlign val="subscript"/>
        <sz val="10"/>
        <color indexed="60"/>
        <rFont val="Calibri"/>
        <family val="2"/>
      </rPr>
      <t>пр</t>
    </r>
    <r>
      <rPr>
        <b/>
        <sz val="10"/>
        <color indexed="60"/>
        <rFont val="Calibri"/>
        <family val="2"/>
      </rPr>
      <t>+40мм)/3</t>
    </r>
  </si>
  <si>
    <r>
      <t>L</t>
    </r>
    <r>
      <rPr>
        <b/>
        <vertAlign val="subscript"/>
        <sz val="10"/>
        <color indexed="60"/>
        <rFont val="Calibri"/>
        <family val="2"/>
      </rPr>
      <t>дв</t>
    </r>
    <r>
      <rPr>
        <b/>
        <sz val="10"/>
        <color indexed="60"/>
        <rFont val="Calibri"/>
        <family val="2"/>
      </rPr>
      <t>=(L</t>
    </r>
    <r>
      <rPr>
        <b/>
        <vertAlign val="subscript"/>
        <sz val="10"/>
        <color indexed="60"/>
        <rFont val="Calibri"/>
        <family val="2"/>
      </rPr>
      <t>пр</t>
    </r>
    <r>
      <rPr>
        <b/>
        <sz val="10"/>
        <color indexed="60"/>
        <rFont val="Calibri"/>
        <family val="2"/>
      </rPr>
      <t>+65мм)/4</t>
    </r>
  </si>
  <si>
    <r>
      <t>L</t>
    </r>
    <r>
      <rPr>
        <b/>
        <vertAlign val="subscript"/>
        <sz val="10"/>
        <color indexed="60"/>
        <rFont val="Calibri"/>
        <family val="2"/>
      </rPr>
      <t>дв</t>
    </r>
    <r>
      <rPr>
        <b/>
        <sz val="10"/>
        <color indexed="60"/>
        <rFont val="Calibri"/>
        <family val="2"/>
      </rPr>
      <t>=(L</t>
    </r>
    <r>
      <rPr>
        <b/>
        <vertAlign val="subscript"/>
        <sz val="10"/>
        <color indexed="60"/>
        <rFont val="Calibri"/>
        <family val="2"/>
      </rPr>
      <t>пр</t>
    </r>
    <r>
      <rPr>
        <b/>
        <sz val="10"/>
        <color indexed="60"/>
        <rFont val="Calibri"/>
        <family val="2"/>
      </rPr>
      <t>+30мм)/4</t>
    </r>
  </si>
  <si>
    <r>
      <t>L</t>
    </r>
    <r>
      <rPr>
        <b/>
        <vertAlign val="subscript"/>
        <sz val="10"/>
        <color indexed="60"/>
        <rFont val="Calibri"/>
        <family val="2"/>
      </rPr>
      <t>дв</t>
    </r>
    <r>
      <rPr>
        <b/>
        <sz val="10"/>
        <color indexed="60"/>
        <rFont val="Calibri"/>
        <family val="2"/>
      </rPr>
      <t>=(L</t>
    </r>
    <r>
      <rPr>
        <b/>
        <vertAlign val="subscript"/>
        <sz val="10"/>
        <color indexed="60"/>
        <rFont val="Calibri"/>
        <family val="2"/>
      </rPr>
      <t>пр</t>
    </r>
    <r>
      <rPr>
        <b/>
        <sz val="10"/>
        <color indexed="60"/>
        <rFont val="Calibri"/>
        <family val="2"/>
      </rPr>
      <t>+90мм)/5</t>
    </r>
  </si>
  <si>
    <r>
      <t>L</t>
    </r>
    <r>
      <rPr>
        <b/>
        <vertAlign val="subscript"/>
        <sz val="10"/>
        <color indexed="60"/>
        <rFont val="Calibri"/>
        <family val="2"/>
      </rPr>
      <t>пр</t>
    </r>
  </si>
  <si>
    <r>
      <t>Н</t>
    </r>
    <r>
      <rPr>
        <b/>
        <vertAlign val="subscript"/>
        <sz val="10"/>
        <color indexed="60"/>
        <rFont val="Calibri"/>
        <family val="2"/>
      </rPr>
      <t>дв</t>
    </r>
    <r>
      <rPr>
        <b/>
        <sz val="10"/>
        <color indexed="60"/>
        <rFont val="Calibri"/>
        <family val="2"/>
      </rPr>
      <t>-57</t>
    </r>
  </si>
  <si>
    <r>
      <t>L</t>
    </r>
    <r>
      <rPr>
        <b/>
        <vertAlign val="subscript"/>
        <sz val="10"/>
        <color indexed="60"/>
        <rFont val="Calibri"/>
        <family val="2"/>
      </rPr>
      <t>дв</t>
    </r>
    <r>
      <rPr>
        <b/>
        <sz val="10"/>
        <color indexed="60"/>
        <rFont val="Calibri"/>
        <family val="2"/>
      </rPr>
      <t>=(L</t>
    </r>
    <r>
      <rPr>
        <b/>
        <vertAlign val="subscript"/>
        <sz val="10"/>
        <color indexed="60"/>
        <rFont val="Calibri"/>
        <family val="2"/>
      </rPr>
      <t>пр</t>
    </r>
    <r>
      <rPr>
        <b/>
        <sz val="10"/>
        <color indexed="60"/>
        <rFont val="Calibri"/>
        <family val="2"/>
      </rPr>
      <t>+25мм)/2</t>
    </r>
  </si>
  <si>
    <r>
      <t>L</t>
    </r>
    <r>
      <rPr>
        <b/>
        <vertAlign val="subscript"/>
        <sz val="10"/>
        <color indexed="60"/>
        <rFont val="Calibri"/>
        <family val="2"/>
      </rPr>
      <t>дв</t>
    </r>
    <r>
      <rPr>
        <b/>
        <sz val="10"/>
        <color indexed="60"/>
        <rFont val="Calibri"/>
        <family val="2"/>
      </rPr>
      <t>=(L</t>
    </r>
    <r>
      <rPr>
        <b/>
        <vertAlign val="subscript"/>
        <sz val="10"/>
        <color indexed="60"/>
        <rFont val="Calibri"/>
        <family val="2"/>
      </rPr>
      <t>пр</t>
    </r>
    <r>
      <rPr>
        <b/>
        <sz val="10"/>
        <color indexed="60"/>
        <rFont val="Calibri"/>
        <family val="2"/>
      </rPr>
      <t>+50мм)/3</t>
    </r>
  </si>
  <si>
    <r>
      <t>L</t>
    </r>
    <r>
      <rPr>
        <b/>
        <vertAlign val="subscript"/>
        <sz val="10"/>
        <color indexed="60"/>
        <rFont val="Calibri"/>
        <family val="2"/>
      </rPr>
      <t>дв</t>
    </r>
    <r>
      <rPr>
        <b/>
        <sz val="10"/>
        <color indexed="60"/>
        <rFont val="Calibri"/>
        <family val="2"/>
      </rPr>
      <t>=(L</t>
    </r>
    <r>
      <rPr>
        <b/>
        <vertAlign val="subscript"/>
        <sz val="10"/>
        <color indexed="60"/>
        <rFont val="Calibri"/>
        <family val="2"/>
      </rPr>
      <t>пр</t>
    </r>
    <r>
      <rPr>
        <b/>
        <sz val="10"/>
        <color indexed="60"/>
        <rFont val="Calibri"/>
        <family val="2"/>
      </rPr>
      <t>+75мм)/4</t>
    </r>
  </si>
  <si>
    <r>
      <t>L</t>
    </r>
    <r>
      <rPr>
        <b/>
        <vertAlign val="subscript"/>
        <sz val="10"/>
        <color indexed="60"/>
        <rFont val="Calibri"/>
        <family val="2"/>
      </rPr>
      <t>дв</t>
    </r>
    <r>
      <rPr>
        <b/>
        <sz val="10"/>
        <color indexed="60"/>
        <rFont val="Calibri"/>
        <family val="2"/>
      </rPr>
      <t>=(L</t>
    </r>
    <r>
      <rPr>
        <b/>
        <vertAlign val="subscript"/>
        <sz val="10"/>
        <color indexed="60"/>
        <rFont val="Calibri"/>
        <family val="2"/>
      </rPr>
      <t>пр</t>
    </r>
    <r>
      <rPr>
        <b/>
        <sz val="10"/>
        <color indexed="60"/>
        <rFont val="Calibri"/>
        <family val="2"/>
      </rPr>
      <t>+50мм)/4</t>
    </r>
  </si>
  <si>
    <r>
      <t>L</t>
    </r>
    <r>
      <rPr>
        <b/>
        <vertAlign val="subscript"/>
        <sz val="10"/>
        <color indexed="60"/>
        <rFont val="Calibri"/>
        <family val="2"/>
      </rPr>
      <t>дв</t>
    </r>
    <r>
      <rPr>
        <b/>
        <sz val="10"/>
        <color indexed="60"/>
        <rFont val="Calibri"/>
        <family val="2"/>
      </rPr>
      <t>=(L</t>
    </r>
    <r>
      <rPr>
        <b/>
        <vertAlign val="subscript"/>
        <sz val="10"/>
        <color indexed="60"/>
        <rFont val="Calibri"/>
        <family val="2"/>
      </rPr>
      <t>пр</t>
    </r>
    <r>
      <rPr>
        <b/>
        <sz val="10"/>
        <color indexed="60"/>
        <rFont val="Calibri"/>
        <family val="2"/>
      </rPr>
      <t>+100мм)/5</t>
    </r>
  </si>
  <si>
    <r>
      <t>L</t>
    </r>
    <r>
      <rPr>
        <b/>
        <vertAlign val="subscript"/>
        <sz val="10"/>
        <color indexed="60"/>
        <rFont val="Calibri"/>
        <family val="2"/>
      </rPr>
      <t>дв</t>
    </r>
    <r>
      <rPr>
        <b/>
        <sz val="10"/>
        <color indexed="60"/>
        <rFont val="Calibri"/>
        <family val="2"/>
      </rPr>
      <t>=(L</t>
    </r>
    <r>
      <rPr>
        <b/>
        <vertAlign val="subscript"/>
        <sz val="10"/>
        <color indexed="60"/>
        <rFont val="Calibri"/>
        <family val="2"/>
      </rPr>
      <t>пр</t>
    </r>
    <r>
      <rPr>
        <b/>
        <sz val="10"/>
        <color indexed="60"/>
        <rFont val="Calibri"/>
        <family val="2"/>
      </rPr>
      <t>+60мм)/3</t>
    </r>
  </si>
  <si>
    <r>
      <t>L</t>
    </r>
    <r>
      <rPr>
        <b/>
        <vertAlign val="subscript"/>
        <sz val="10"/>
        <color indexed="60"/>
        <rFont val="Calibri"/>
        <family val="2"/>
      </rPr>
      <t>дв</t>
    </r>
    <r>
      <rPr>
        <b/>
        <sz val="10"/>
        <color indexed="60"/>
        <rFont val="Calibri"/>
        <family val="2"/>
      </rPr>
      <t>=(L</t>
    </r>
    <r>
      <rPr>
        <b/>
        <vertAlign val="subscript"/>
        <sz val="10"/>
        <color indexed="60"/>
        <rFont val="Calibri"/>
        <family val="2"/>
      </rPr>
      <t>пр</t>
    </r>
    <r>
      <rPr>
        <b/>
        <sz val="10"/>
        <color indexed="60"/>
        <rFont val="Calibri"/>
        <family val="2"/>
      </rPr>
      <t>+95мм)/4</t>
    </r>
  </si>
  <si>
    <r>
      <t>L</t>
    </r>
    <r>
      <rPr>
        <b/>
        <vertAlign val="subscript"/>
        <sz val="10"/>
        <color indexed="60"/>
        <rFont val="Calibri"/>
        <family val="2"/>
      </rPr>
      <t>дв</t>
    </r>
    <r>
      <rPr>
        <b/>
        <sz val="10"/>
        <color indexed="60"/>
        <rFont val="Calibri"/>
        <family val="2"/>
      </rPr>
      <t>=(L</t>
    </r>
    <r>
      <rPr>
        <b/>
        <vertAlign val="subscript"/>
        <sz val="10"/>
        <color indexed="60"/>
        <rFont val="Calibri"/>
        <family val="2"/>
      </rPr>
      <t>пр</t>
    </r>
    <r>
      <rPr>
        <b/>
        <sz val="10"/>
        <color indexed="60"/>
        <rFont val="Calibri"/>
        <family val="2"/>
      </rPr>
      <t>+130мм)/5</t>
    </r>
  </si>
  <si>
    <r>
      <t>L</t>
    </r>
    <r>
      <rPr>
        <b/>
        <vertAlign val="subscript"/>
        <sz val="10"/>
        <color indexed="60"/>
        <rFont val="Calibri"/>
        <family val="2"/>
      </rPr>
      <t>дв</t>
    </r>
    <r>
      <rPr>
        <b/>
        <sz val="10"/>
        <color indexed="60"/>
        <rFont val="Calibri"/>
        <family val="2"/>
      </rPr>
      <t>-70мм</t>
    </r>
  </si>
  <si>
    <r>
      <t>L</t>
    </r>
    <r>
      <rPr>
        <b/>
        <vertAlign val="subscript"/>
        <sz val="10"/>
        <color indexed="60"/>
        <rFont val="Calibri"/>
        <family val="2"/>
      </rPr>
      <t>дв</t>
    </r>
    <r>
      <rPr>
        <b/>
        <sz val="10"/>
        <color indexed="60"/>
        <rFont val="Calibri"/>
        <family val="2"/>
      </rPr>
      <t>-54</t>
    </r>
  </si>
  <si>
    <r>
      <t>L</t>
    </r>
    <r>
      <rPr>
        <b/>
        <vertAlign val="subscript"/>
        <sz val="10"/>
        <color indexed="60"/>
        <rFont val="Calibri"/>
        <family val="2"/>
      </rPr>
      <t>дв</t>
    </r>
    <r>
      <rPr>
        <b/>
        <sz val="10"/>
        <color indexed="60"/>
        <rFont val="Calibri"/>
        <family val="2"/>
      </rPr>
      <t>-56</t>
    </r>
  </si>
  <si>
    <r>
      <t>L</t>
    </r>
    <r>
      <rPr>
        <b/>
        <vertAlign val="subscript"/>
        <sz val="10"/>
        <color indexed="60"/>
        <rFont val="Calibri"/>
        <family val="2"/>
      </rPr>
      <t>дв</t>
    </r>
    <r>
      <rPr>
        <b/>
        <sz val="10"/>
        <color indexed="60"/>
        <rFont val="Calibri"/>
        <family val="2"/>
      </rPr>
      <t>-57</t>
    </r>
  </si>
  <si>
    <r>
      <t>L</t>
    </r>
    <r>
      <rPr>
        <b/>
        <vertAlign val="subscript"/>
        <sz val="10"/>
        <color indexed="60"/>
        <rFont val="Calibri"/>
        <family val="2"/>
      </rPr>
      <t>дв</t>
    </r>
    <r>
      <rPr>
        <b/>
        <sz val="10"/>
        <color indexed="60"/>
        <rFont val="Calibri"/>
        <family val="2"/>
      </rPr>
      <t>=(L</t>
    </r>
    <r>
      <rPr>
        <b/>
        <vertAlign val="subscript"/>
        <sz val="10"/>
        <color indexed="60"/>
        <rFont val="Calibri"/>
        <family val="2"/>
      </rPr>
      <t>пр</t>
    </r>
    <r>
      <rPr>
        <b/>
        <sz val="10"/>
        <color indexed="60"/>
        <rFont val="Calibri"/>
        <family val="2"/>
      </rPr>
      <t>+70мм)/3</t>
    </r>
  </si>
  <si>
    <r>
      <t>L</t>
    </r>
    <r>
      <rPr>
        <b/>
        <vertAlign val="subscript"/>
        <sz val="10"/>
        <color indexed="60"/>
        <rFont val="Calibri"/>
        <family val="2"/>
      </rPr>
      <t>дв</t>
    </r>
    <r>
      <rPr>
        <b/>
        <sz val="10"/>
        <color indexed="60"/>
        <rFont val="Calibri"/>
        <family val="2"/>
      </rPr>
      <t>=(L</t>
    </r>
    <r>
      <rPr>
        <b/>
        <vertAlign val="subscript"/>
        <sz val="10"/>
        <color indexed="60"/>
        <rFont val="Calibri"/>
        <family val="2"/>
      </rPr>
      <t>пр</t>
    </r>
    <r>
      <rPr>
        <b/>
        <sz val="10"/>
        <color indexed="60"/>
        <rFont val="Calibri"/>
        <family val="2"/>
      </rPr>
      <t>+105мм)/4</t>
    </r>
  </si>
  <si>
    <r>
      <t>L</t>
    </r>
    <r>
      <rPr>
        <b/>
        <vertAlign val="subscript"/>
        <sz val="10"/>
        <color indexed="60"/>
        <rFont val="Calibri"/>
        <family val="2"/>
      </rPr>
      <t>дв</t>
    </r>
    <r>
      <rPr>
        <b/>
        <sz val="10"/>
        <color indexed="60"/>
        <rFont val="Calibri"/>
        <family val="2"/>
      </rPr>
      <t>=(L</t>
    </r>
    <r>
      <rPr>
        <b/>
        <vertAlign val="subscript"/>
        <sz val="10"/>
        <color indexed="60"/>
        <rFont val="Calibri"/>
        <family val="2"/>
      </rPr>
      <t>пр</t>
    </r>
    <r>
      <rPr>
        <b/>
        <sz val="10"/>
        <color indexed="60"/>
        <rFont val="Calibri"/>
        <family val="2"/>
      </rPr>
      <t>+70мм)/4</t>
    </r>
  </si>
  <si>
    <r>
      <t>L</t>
    </r>
    <r>
      <rPr>
        <b/>
        <vertAlign val="subscript"/>
        <sz val="10"/>
        <color indexed="60"/>
        <rFont val="Calibri"/>
        <family val="2"/>
      </rPr>
      <t>дв</t>
    </r>
    <r>
      <rPr>
        <b/>
        <sz val="10"/>
        <color indexed="60"/>
        <rFont val="Calibri"/>
        <family val="2"/>
      </rPr>
      <t>=(L</t>
    </r>
    <r>
      <rPr>
        <b/>
        <vertAlign val="subscript"/>
        <sz val="10"/>
        <color indexed="60"/>
        <rFont val="Calibri"/>
        <family val="2"/>
      </rPr>
      <t>пр</t>
    </r>
    <r>
      <rPr>
        <b/>
        <sz val="10"/>
        <color indexed="60"/>
        <rFont val="Calibri"/>
        <family val="2"/>
      </rPr>
      <t>+140мм)/5</t>
    </r>
  </si>
  <si>
    <t>Ширина двери</t>
  </si>
  <si>
    <t>Горизонталь двери верхняя</t>
  </si>
  <si>
    <t>Горизонталь двери нижняя</t>
  </si>
  <si>
    <t>Горизонталь двери средняя</t>
  </si>
  <si>
    <t>Параметры двери</t>
  </si>
  <si>
    <t>Вертикальный профиль С</t>
  </si>
  <si>
    <t>формула</t>
  </si>
  <si>
    <t>расчет</t>
  </si>
  <si>
    <t>Параметры одной двери</t>
  </si>
  <si>
    <r>
      <t>Н</t>
    </r>
    <r>
      <rPr>
        <b/>
        <vertAlign val="subscript"/>
        <sz val="10"/>
        <color indexed="60"/>
        <rFont val="Calibri"/>
        <family val="2"/>
      </rPr>
      <t>пр</t>
    </r>
    <r>
      <rPr>
        <b/>
        <sz val="10"/>
        <color indexed="60"/>
        <rFont val="Calibri"/>
        <family val="2"/>
      </rPr>
      <t>-30</t>
    </r>
  </si>
  <si>
    <r>
      <t>L</t>
    </r>
    <r>
      <rPr>
        <b/>
        <vertAlign val="subscript"/>
        <sz val="10"/>
        <color indexed="60"/>
        <rFont val="Calibri"/>
        <family val="2"/>
      </rPr>
      <t>пр</t>
    </r>
    <r>
      <rPr>
        <b/>
        <sz val="10"/>
        <color indexed="60"/>
        <rFont val="Calibri"/>
        <family val="2"/>
      </rPr>
      <t>-6</t>
    </r>
  </si>
  <si>
    <t>Внимание! Отверстия в вертикальных профилях сверлить с учетом зеркального расположения профилей в двери.</t>
  </si>
  <si>
    <t>*размер отверстия Х зависит от диаметра шляпки сборочного винта. Диаметры отверстий: внутренний равен 5,5 мм; внешний равен 9 мм.</t>
  </si>
  <si>
    <r>
      <t xml:space="preserve">Просверлить отверстия в вертикальных профилях С и Н (идентичны). Расстояние от края профиля до центра отверстия равно </t>
    </r>
    <r>
      <rPr>
        <b/>
        <sz val="12"/>
        <color indexed="56"/>
        <rFont val="Calibri"/>
        <family val="2"/>
      </rPr>
      <t>7,7 мм</t>
    </r>
    <r>
      <rPr>
        <sz val="11"/>
        <rFont val="Calibri"/>
        <family val="2"/>
      </rPr>
      <t xml:space="preserve">. Расстояние между центрами отверстия для сборочного винта и отверстия для регулировочного винта (ролик) равно </t>
    </r>
    <r>
      <rPr>
        <b/>
        <sz val="12"/>
        <color indexed="56"/>
        <rFont val="Calibri"/>
        <family val="2"/>
      </rPr>
      <t>34 мм</t>
    </r>
    <r>
      <rPr>
        <sz val="11"/>
        <rFont val="Calibri"/>
        <family val="2"/>
      </rPr>
      <t>.</t>
    </r>
  </si>
  <si>
    <r>
      <t>ЛДСП</t>
    </r>
    <r>
      <rPr>
        <b/>
        <sz val="12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(</t>
    </r>
    <r>
      <rPr>
        <b/>
        <sz val="12"/>
        <color indexed="8"/>
        <rFont val="Calibri"/>
        <family val="2"/>
      </rPr>
      <t>10 мм</t>
    </r>
    <r>
      <rPr>
        <sz val="12"/>
        <color indexed="8"/>
        <rFont val="Calibri"/>
        <family val="2"/>
      </rPr>
      <t>)</t>
    </r>
    <r>
      <rPr>
        <b/>
        <sz val="12"/>
        <color indexed="8"/>
        <rFont val="Calibri"/>
        <family val="2"/>
      </rPr>
      <t xml:space="preserve">/ </t>
    </r>
    <r>
      <rPr>
        <sz val="12"/>
        <color indexed="8"/>
        <rFont val="Calibri"/>
        <family val="2"/>
      </rPr>
      <t>ЛДСП</t>
    </r>
    <r>
      <rPr>
        <b/>
        <sz val="12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(</t>
    </r>
    <r>
      <rPr>
        <b/>
        <sz val="12"/>
        <color indexed="8"/>
        <rFont val="Calibri"/>
        <family val="2"/>
      </rPr>
      <t>10 мм</t>
    </r>
    <r>
      <rPr>
        <sz val="12"/>
        <color indexed="8"/>
        <rFont val="Calibri"/>
        <family val="2"/>
      </rPr>
      <t>)</t>
    </r>
  </si>
  <si>
    <r>
      <t>ЛДСП</t>
    </r>
    <r>
      <rPr>
        <b/>
        <sz val="12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(</t>
    </r>
    <r>
      <rPr>
        <b/>
        <sz val="12"/>
        <color indexed="8"/>
        <rFont val="Calibri"/>
        <family val="2"/>
      </rPr>
      <t>8 мм</t>
    </r>
    <r>
      <rPr>
        <sz val="12"/>
        <color indexed="8"/>
        <rFont val="Calibri"/>
        <family val="2"/>
      </rPr>
      <t>)</t>
    </r>
    <r>
      <rPr>
        <b/>
        <sz val="12"/>
        <color indexed="8"/>
        <rFont val="Calibri"/>
        <family val="2"/>
      </rPr>
      <t xml:space="preserve">/ </t>
    </r>
    <r>
      <rPr>
        <sz val="12"/>
        <color indexed="8"/>
        <rFont val="Calibri"/>
        <family val="2"/>
      </rPr>
      <t>ЛДСП</t>
    </r>
    <r>
      <rPr>
        <b/>
        <sz val="12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(</t>
    </r>
    <r>
      <rPr>
        <b/>
        <sz val="12"/>
        <color indexed="8"/>
        <rFont val="Calibri"/>
        <family val="2"/>
      </rPr>
      <t>8 мм</t>
    </r>
    <r>
      <rPr>
        <sz val="12"/>
        <color indexed="8"/>
        <rFont val="Calibri"/>
        <family val="2"/>
      </rPr>
      <t>)</t>
    </r>
  </si>
  <si>
    <r>
      <t>Зеркало</t>
    </r>
    <r>
      <rPr>
        <b/>
        <sz val="12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(</t>
    </r>
    <r>
      <rPr>
        <b/>
        <sz val="12"/>
        <color indexed="8"/>
        <rFont val="Calibri"/>
        <family val="2"/>
      </rPr>
      <t>4 мм</t>
    </r>
    <r>
      <rPr>
        <sz val="12"/>
        <color indexed="8"/>
        <rFont val="Calibri"/>
        <family val="2"/>
      </rPr>
      <t>)</t>
    </r>
    <r>
      <rPr>
        <b/>
        <sz val="12"/>
        <color indexed="8"/>
        <rFont val="Calibri"/>
        <family val="2"/>
      </rPr>
      <t xml:space="preserve">/ </t>
    </r>
    <r>
      <rPr>
        <sz val="12"/>
        <color indexed="8"/>
        <rFont val="Calibri"/>
        <family val="2"/>
      </rPr>
      <t>Зеркало</t>
    </r>
    <r>
      <rPr>
        <b/>
        <sz val="12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(</t>
    </r>
    <r>
      <rPr>
        <b/>
        <sz val="12"/>
        <color indexed="8"/>
        <rFont val="Calibri"/>
        <family val="2"/>
      </rPr>
      <t>4 мм</t>
    </r>
    <r>
      <rPr>
        <sz val="12"/>
        <color indexed="8"/>
        <rFont val="Calibri"/>
        <family val="2"/>
      </rPr>
      <t>)</t>
    </r>
  </si>
  <si>
    <t>9 мм</t>
  </si>
  <si>
    <t>11 мм</t>
  </si>
  <si>
    <t>12 мм</t>
  </si>
  <si>
    <r>
      <t>ЛДСП</t>
    </r>
    <r>
      <rPr>
        <b/>
        <sz val="12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(</t>
    </r>
    <r>
      <rPr>
        <b/>
        <sz val="12"/>
        <color indexed="8"/>
        <rFont val="Calibri"/>
        <family val="2"/>
      </rPr>
      <t>10 мм</t>
    </r>
    <r>
      <rPr>
        <sz val="12"/>
        <color indexed="8"/>
        <rFont val="Calibri"/>
        <family val="2"/>
      </rPr>
      <t>)</t>
    </r>
    <r>
      <rPr>
        <b/>
        <sz val="12"/>
        <color indexed="8"/>
        <rFont val="Calibri"/>
        <family val="2"/>
      </rPr>
      <t xml:space="preserve">/ </t>
    </r>
    <r>
      <rPr>
        <sz val="12"/>
        <color indexed="8"/>
        <rFont val="Calibri"/>
        <family val="2"/>
      </rPr>
      <t>ЛДСП</t>
    </r>
    <r>
      <rPr>
        <b/>
        <sz val="12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(</t>
    </r>
    <r>
      <rPr>
        <b/>
        <sz val="12"/>
        <color indexed="8"/>
        <rFont val="Calibri"/>
        <family val="2"/>
      </rPr>
      <t>8 мм</t>
    </r>
    <r>
      <rPr>
        <sz val="12"/>
        <color indexed="8"/>
        <rFont val="Calibri"/>
        <family val="2"/>
      </rPr>
      <t>)</t>
    </r>
  </si>
  <si>
    <r>
      <t>ЛДСП</t>
    </r>
    <r>
      <rPr>
        <b/>
        <sz val="12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(</t>
    </r>
    <r>
      <rPr>
        <b/>
        <sz val="12"/>
        <color indexed="8"/>
        <rFont val="Calibri"/>
        <family val="2"/>
      </rPr>
      <t>10 мм</t>
    </r>
    <r>
      <rPr>
        <sz val="12"/>
        <color indexed="8"/>
        <rFont val="Calibri"/>
        <family val="2"/>
      </rPr>
      <t>)</t>
    </r>
    <r>
      <rPr>
        <b/>
        <sz val="12"/>
        <color indexed="8"/>
        <rFont val="Calibri"/>
        <family val="2"/>
      </rPr>
      <t xml:space="preserve">/ </t>
    </r>
    <r>
      <rPr>
        <sz val="12"/>
        <color indexed="8"/>
        <rFont val="Calibri"/>
        <family val="2"/>
      </rPr>
      <t>Зеркало</t>
    </r>
    <r>
      <rPr>
        <b/>
        <sz val="12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(</t>
    </r>
    <r>
      <rPr>
        <b/>
        <sz val="12"/>
        <color indexed="8"/>
        <rFont val="Calibri"/>
        <family val="2"/>
      </rPr>
      <t>4 мм</t>
    </r>
    <r>
      <rPr>
        <sz val="12"/>
        <color indexed="8"/>
        <rFont val="Calibri"/>
        <family val="2"/>
      </rPr>
      <t>)</t>
    </r>
  </si>
  <si>
    <r>
      <t>ЛДСП</t>
    </r>
    <r>
      <rPr>
        <b/>
        <sz val="12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(</t>
    </r>
    <r>
      <rPr>
        <b/>
        <sz val="12"/>
        <color indexed="8"/>
        <rFont val="Calibri"/>
        <family val="2"/>
      </rPr>
      <t>8 мм</t>
    </r>
    <r>
      <rPr>
        <sz val="12"/>
        <color indexed="8"/>
        <rFont val="Calibri"/>
        <family val="2"/>
      </rPr>
      <t>)</t>
    </r>
    <r>
      <rPr>
        <b/>
        <sz val="12"/>
        <color indexed="8"/>
        <rFont val="Calibri"/>
        <family val="2"/>
      </rPr>
      <t xml:space="preserve">/ </t>
    </r>
    <r>
      <rPr>
        <sz val="12"/>
        <color indexed="8"/>
        <rFont val="Calibri"/>
        <family val="2"/>
      </rPr>
      <t>Зеркало</t>
    </r>
    <r>
      <rPr>
        <b/>
        <sz val="12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(</t>
    </r>
    <r>
      <rPr>
        <b/>
        <sz val="12"/>
        <color indexed="8"/>
        <rFont val="Calibri"/>
        <family val="2"/>
      </rPr>
      <t>4 мм</t>
    </r>
    <r>
      <rPr>
        <sz val="12"/>
        <color indexed="8"/>
        <rFont val="Calibri"/>
        <family val="2"/>
      </rPr>
      <t>)</t>
    </r>
  </si>
  <si>
    <t>10 мм</t>
  </si>
  <si>
    <t>10.5 мм</t>
  </si>
  <si>
    <t>11,5 мм</t>
  </si>
  <si>
    <t>Одна средняя рамка с саморезом «забирает» от высоты или ширины наполнения при возможных комбинациях</t>
  </si>
  <si>
    <r>
      <t xml:space="preserve">расчет </t>
    </r>
    <r>
      <rPr>
        <sz val="11"/>
        <color indexed="10"/>
        <rFont val="Calibri"/>
        <family val="2"/>
      </rPr>
      <t>2 двери</t>
    </r>
  </si>
  <si>
    <r>
      <t>L</t>
    </r>
    <r>
      <rPr>
        <b/>
        <vertAlign val="subscript"/>
        <sz val="10"/>
        <color indexed="60"/>
        <rFont val="Calibri"/>
        <family val="2"/>
      </rPr>
      <t>пр/2</t>
    </r>
    <r>
      <rPr>
        <b/>
        <sz val="10"/>
        <color indexed="60"/>
        <rFont val="Calibri"/>
        <family val="2"/>
      </rPr>
      <t>-6</t>
    </r>
  </si>
  <si>
    <t>*Вертикальный профиль Н не предназначен для распашной системы</t>
  </si>
  <si>
    <r>
      <t>L</t>
    </r>
    <r>
      <rPr>
        <b/>
        <vertAlign val="subscript"/>
        <sz val="10"/>
        <color indexed="60"/>
        <rFont val="Calibri"/>
        <family val="2"/>
      </rPr>
      <t>пр</t>
    </r>
    <r>
      <rPr>
        <b/>
        <sz val="10"/>
        <color indexed="60"/>
        <rFont val="Calibri"/>
        <family val="2"/>
      </rPr>
      <t>-12</t>
    </r>
  </si>
  <si>
    <r>
      <t>L</t>
    </r>
    <r>
      <rPr>
        <b/>
        <vertAlign val="subscript"/>
        <sz val="10"/>
        <color indexed="60"/>
        <rFont val="Calibri"/>
        <family val="2"/>
      </rPr>
      <t>дв</t>
    </r>
    <r>
      <rPr>
        <b/>
        <sz val="10"/>
        <color indexed="60"/>
        <rFont val="Calibri"/>
        <family val="2"/>
      </rPr>
      <t>-32</t>
    </r>
  </si>
  <si>
    <r>
      <t>L</t>
    </r>
    <r>
      <rPr>
        <b/>
        <vertAlign val="subscript"/>
        <sz val="10"/>
        <color indexed="60"/>
        <rFont val="Calibri"/>
        <family val="2"/>
      </rPr>
      <t>дв</t>
    </r>
    <r>
      <rPr>
        <b/>
        <sz val="10"/>
        <color indexed="60"/>
        <rFont val="Calibri"/>
        <family val="2"/>
      </rPr>
      <t>-34</t>
    </r>
  </si>
  <si>
    <r>
      <t>L</t>
    </r>
    <r>
      <rPr>
        <b/>
        <vertAlign val="subscript"/>
        <sz val="10"/>
        <color indexed="60"/>
        <rFont val="Calibri"/>
        <family val="2"/>
      </rPr>
      <t>дв</t>
    </r>
    <r>
      <rPr>
        <b/>
        <sz val="10"/>
        <color indexed="60"/>
        <rFont val="Calibri"/>
        <family val="2"/>
      </rPr>
      <t>-35</t>
    </r>
  </si>
  <si>
    <r>
      <t>L</t>
    </r>
    <r>
      <rPr>
        <b/>
        <vertAlign val="subscript"/>
        <sz val="10"/>
        <color indexed="60"/>
        <rFont val="Calibri"/>
        <family val="2"/>
      </rPr>
      <t>дв</t>
    </r>
    <r>
      <rPr>
        <b/>
        <sz val="10"/>
        <color indexed="60"/>
        <rFont val="Calibri"/>
        <family val="2"/>
      </rPr>
      <t>-49мм</t>
    </r>
  </si>
  <si>
    <r>
      <t>Н</t>
    </r>
    <r>
      <rPr>
        <b/>
        <vertAlign val="subscript"/>
        <sz val="10"/>
        <color indexed="60"/>
        <rFont val="Calibri"/>
        <family val="2"/>
      </rPr>
      <t>дв</t>
    </r>
    <r>
      <rPr>
        <b/>
        <sz val="10"/>
        <color indexed="60"/>
        <rFont val="Calibri"/>
        <family val="2"/>
      </rPr>
      <t>-58</t>
    </r>
  </si>
  <si>
    <t>Система  С+ (trend)</t>
  </si>
  <si>
    <t>Система  H+ (style)</t>
  </si>
  <si>
    <r>
      <t>L</t>
    </r>
    <r>
      <rPr>
        <b/>
        <vertAlign val="subscript"/>
        <sz val="10"/>
        <color indexed="60"/>
        <rFont val="Calibri"/>
        <family val="2"/>
      </rPr>
      <t>дв</t>
    </r>
    <r>
      <rPr>
        <b/>
        <sz val="10"/>
        <color indexed="60"/>
        <rFont val="Calibri"/>
        <family val="2"/>
      </rPr>
      <t>-50мм</t>
    </r>
  </si>
  <si>
    <r>
      <t>L</t>
    </r>
    <r>
      <rPr>
        <b/>
        <vertAlign val="subscript"/>
        <sz val="10"/>
        <color indexed="60"/>
        <rFont val="Calibri"/>
        <family val="2"/>
      </rPr>
      <t>дв</t>
    </r>
    <r>
      <rPr>
        <b/>
        <sz val="10"/>
        <color indexed="60"/>
        <rFont val="Calibri"/>
        <family val="2"/>
      </rPr>
      <t>=(L</t>
    </r>
    <r>
      <rPr>
        <b/>
        <vertAlign val="subscript"/>
        <sz val="10"/>
        <color indexed="60"/>
        <rFont val="Calibri"/>
        <family val="2"/>
      </rPr>
      <t>пр</t>
    </r>
    <r>
      <rPr>
        <b/>
        <sz val="10"/>
        <color indexed="60"/>
        <rFont val="Calibri"/>
        <family val="2"/>
      </rPr>
      <t>+32мм)/2</t>
    </r>
  </si>
  <si>
    <r>
      <t>L</t>
    </r>
    <r>
      <rPr>
        <b/>
        <vertAlign val="subscript"/>
        <sz val="10"/>
        <color indexed="60"/>
        <rFont val="Calibri"/>
        <family val="2"/>
      </rPr>
      <t>дв</t>
    </r>
    <r>
      <rPr>
        <b/>
        <sz val="10"/>
        <color indexed="60"/>
        <rFont val="Calibri"/>
        <family val="2"/>
      </rPr>
      <t>=(L</t>
    </r>
    <r>
      <rPr>
        <b/>
        <vertAlign val="subscript"/>
        <sz val="10"/>
        <color indexed="60"/>
        <rFont val="Calibri"/>
        <family val="2"/>
      </rPr>
      <t>пр</t>
    </r>
    <r>
      <rPr>
        <b/>
        <sz val="10"/>
        <color indexed="60"/>
        <rFont val="Calibri"/>
        <family val="2"/>
      </rPr>
      <t>+41,6мм)/2</t>
    </r>
  </si>
  <si>
    <r>
      <t>L</t>
    </r>
    <r>
      <rPr>
        <b/>
        <vertAlign val="subscript"/>
        <sz val="10"/>
        <color indexed="60"/>
        <rFont val="Calibri"/>
        <family val="2"/>
      </rPr>
      <t>дв</t>
    </r>
    <r>
      <rPr>
        <b/>
        <sz val="10"/>
        <color indexed="60"/>
        <rFont val="Calibri"/>
        <family val="2"/>
      </rPr>
      <t>=(L</t>
    </r>
    <r>
      <rPr>
        <b/>
        <vertAlign val="subscript"/>
        <sz val="10"/>
        <color indexed="60"/>
        <rFont val="Calibri"/>
        <family val="2"/>
      </rPr>
      <t>пр</t>
    </r>
    <r>
      <rPr>
        <b/>
        <sz val="10"/>
        <color indexed="60"/>
        <rFont val="Calibri"/>
        <family val="2"/>
      </rPr>
      <t>+83,2мм)/3</t>
    </r>
  </si>
  <si>
    <r>
      <t>L</t>
    </r>
    <r>
      <rPr>
        <b/>
        <vertAlign val="subscript"/>
        <sz val="10"/>
        <color indexed="60"/>
        <rFont val="Calibri"/>
        <family val="2"/>
      </rPr>
      <t>дв</t>
    </r>
    <r>
      <rPr>
        <b/>
        <sz val="10"/>
        <color indexed="60"/>
        <rFont val="Calibri"/>
        <family val="2"/>
      </rPr>
      <t>=(L</t>
    </r>
    <r>
      <rPr>
        <b/>
        <vertAlign val="subscript"/>
        <sz val="10"/>
        <color indexed="60"/>
        <rFont val="Calibri"/>
        <family val="2"/>
      </rPr>
      <t>пр</t>
    </r>
    <r>
      <rPr>
        <b/>
        <sz val="10"/>
        <color indexed="60"/>
        <rFont val="Calibri"/>
        <family val="2"/>
      </rPr>
      <t>+124,8мм)/4</t>
    </r>
  </si>
  <si>
    <r>
      <t>L</t>
    </r>
    <r>
      <rPr>
        <b/>
        <vertAlign val="subscript"/>
        <sz val="10"/>
        <color indexed="60"/>
        <rFont val="Calibri"/>
        <family val="2"/>
      </rPr>
      <t>дв</t>
    </r>
    <r>
      <rPr>
        <b/>
        <sz val="10"/>
        <color indexed="60"/>
        <rFont val="Calibri"/>
        <family val="2"/>
      </rPr>
      <t>=(L</t>
    </r>
    <r>
      <rPr>
        <b/>
        <vertAlign val="subscript"/>
        <sz val="10"/>
        <color indexed="60"/>
        <rFont val="Calibri"/>
        <family val="2"/>
      </rPr>
      <t>пр</t>
    </r>
    <r>
      <rPr>
        <b/>
        <sz val="10"/>
        <color indexed="60"/>
        <rFont val="Calibri"/>
        <family val="2"/>
      </rPr>
      <t>+83,2мм)/4</t>
    </r>
  </si>
  <si>
    <r>
      <t>L</t>
    </r>
    <r>
      <rPr>
        <b/>
        <vertAlign val="subscript"/>
        <sz val="10"/>
        <color indexed="60"/>
        <rFont val="Calibri"/>
        <family val="2"/>
      </rPr>
      <t>дв</t>
    </r>
    <r>
      <rPr>
        <b/>
        <sz val="10"/>
        <color indexed="60"/>
        <rFont val="Calibri"/>
        <family val="2"/>
      </rPr>
      <t>=(L</t>
    </r>
    <r>
      <rPr>
        <b/>
        <vertAlign val="subscript"/>
        <sz val="10"/>
        <color indexed="60"/>
        <rFont val="Calibri"/>
        <family val="2"/>
      </rPr>
      <t>пр</t>
    </r>
    <r>
      <rPr>
        <b/>
        <sz val="10"/>
        <color indexed="60"/>
        <rFont val="Calibri"/>
        <family val="2"/>
      </rPr>
      <t>+166,4мм)/5</t>
    </r>
  </si>
  <si>
    <r>
      <t>L</t>
    </r>
    <r>
      <rPr>
        <b/>
        <vertAlign val="subscript"/>
        <sz val="10"/>
        <color indexed="60"/>
        <rFont val="Calibri"/>
        <family val="2"/>
      </rPr>
      <t>дв</t>
    </r>
    <r>
      <rPr>
        <b/>
        <sz val="10"/>
        <color indexed="60"/>
        <rFont val="Calibri"/>
        <family val="2"/>
      </rPr>
      <t>=(L</t>
    </r>
    <r>
      <rPr>
        <b/>
        <vertAlign val="subscript"/>
        <sz val="10"/>
        <color indexed="60"/>
        <rFont val="Calibri"/>
        <family val="2"/>
      </rPr>
      <t>пр</t>
    </r>
    <r>
      <rPr>
        <b/>
        <sz val="10"/>
        <color indexed="60"/>
        <rFont val="Calibri"/>
        <family val="2"/>
      </rPr>
      <t>+31мм)/2</t>
    </r>
  </si>
  <si>
    <r>
      <t>L</t>
    </r>
    <r>
      <rPr>
        <b/>
        <vertAlign val="subscript"/>
        <sz val="10"/>
        <color indexed="60"/>
        <rFont val="Calibri"/>
        <family val="2"/>
      </rPr>
      <t>дв</t>
    </r>
    <r>
      <rPr>
        <b/>
        <sz val="10"/>
        <color indexed="60"/>
        <rFont val="Calibri"/>
        <family val="2"/>
      </rPr>
      <t>=(L</t>
    </r>
    <r>
      <rPr>
        <b/>
        <vertAlign val="subscript"/>
        <sz val="10"/>
        <color indexed="60"/>
        <rFont val="Calibri"/>
        <family val="2"/>
      </rPr>
      <t>пр</t>
    </r>
    <r>
      <rPr>
        <b/>
        <sz val="10"/>
        <color indexed="60"/>
        <rFont val="Calibri"/>
        <family val="2"/>
      </rPr>
      <t>+71,5мм)/3</t>
    </r>
  </si>
  <si>
    <r>
      <t>L</t>
    </r>
    <r>
      <rPr>
        <b/>
        <vertAlign val="subscript"/>
        <sz val="10"/>
        <color indexed="60"/>
        <rFont val="Calibri"/>
        <family val="2"/>
      </rPr>
      <t>дв</t>
    </r>
    <r>
      <rPr>
        <b/>
        <sz val="10"/>
        <color indexed="60"/>
        <rFont val="Calibri"/>
        <family val="2"/>
      </rPr>
      <t>=(L</t>
    </r>
    <r>
      <rPr>
        <b/>
        <vertAlign val="subscript"/>
        <sz val="10"/>
        <color indexed="60"/>
        <rFont val="Calibri"/>
        <family val="2"/>
      </rPr>
      <t>пр</t>
    </r>
    <r>
      <rPr>
        <b/>
        <sz val="10"/>
        <color indexed="60"/>
        <rFont val="Calibri"/>
        <family val="2"/>
      </rPr>
      <t>+110мм)/4</t>
    </r>
  </si>
  <si>
    <r>
      <t>L</t>
    </r>
    <r>
      <rPr>
        <b/>
        <vertAlign val="subscript"/>
        <sz val="10"/>
        <color indexed="60"/>
        <rFont val="Calibri"/>
        <family val="2"/>
      </rPr>
      <t>дв</t>
    </r>
    <r>
      <rPr>
        <b/>
        <sz val="10"/>
        <color indexed="60"/>
        <rFont val="Calibri"/>
        <family val="2"/>
      </rPr>
      <t>=(L</t>
    </r>
    <r>
      <rPr>
        <b/>
        <vertAlign val="subscript"/>
        <sz val="10"/>
        <color indexed="60"/>
        <rFont val="Calibri"/>
        <family val="2"/>
      </rPr>
      <t>пр</t>
    </r>
    <r>
      <rPr>
        <b/>
        <sz val="10"/>
        <color indexed="60"/>
        <rFont val="Calibri"/>
        <family val="2"/>
      </rPr>
      <t>+62мм)/4</t>
    </r>
  </si>
  <si>
    <r>
      <t>L</t>
    </r>
    <r>
      <rPr>
        <b/>
        <vertAlign val="subscript"/>
        <sz val="10"/>
        <color indexed="60"/>
        <rFont val="Calibri"/>
        <family val="2"/>
      </rPr>
      <t>дв</t>
    </r>
    <r>
      <rPr>
        <b/>
        <sz val="10"/>
        <color indexed="60"/>
        <rFont val="Calibri"/>
        <family val="2"/>
      </rPr>
      <t>=(L</t>
    </r>
    <r>
      <rPr>
        <b/>
        <vertAlign val="subscript"/>
        <sz val="10"/>
        <color indexed="60"/>
        <rFont val="Calibri"/>
        <family val="2"/>
      </rPr>
      <t>пр</t>
    </r>
    <r>
      <rPr>
        <b/>
        <sz val="10"/>
        <color indexed="60"/>
        <rFont val="Calibri"/>
        <family val="2"/>
      </rPr>
      <t>+144мм)/5</t>
    </r>
  </si>
  <si>
    <r>
      <t>L</t>
    </r>
    <r>
      <rPr>
        <b/>
        <vertAlign val="subscript"/>
        <sz val="10"/>
        <color indexed="60"/>
        <rFont val="Calibri"/>
        <family val="2"/>
      </rPr>
      <t>дв</t>
    </r>
    <r>
      <rPr>
        <b/>
        <sz val="10"/>
        <color indexed="60"/>
        <rFont val="Calibri"/>
        <family val="2"/>
      </rPr>
      <t>=(L</t>
    </r>
    <r>
      <rPr>
        <b/>
        <vertAlign val="subscript"/>
        <sz val="10"/>
        <color indexed="60"/>
        <rFont val="Calibri"/>
        <family val="2"/>
      </rPr>
      <t>пр</t>
    </r>
    <r>
      <rPr>
        <b/>
        <sz val="10"/>
        <color indexed="60"/>
        <rFont val="Calibri"/>
        <family val="2"/>
      </rPr>
      <t>+39мм)/2</t>
    </r>
  </si>
  <si>
    <r>
      <t>L</t>
    </r>
    <r>
      <rPr>
        <b/>
        <vertAlign val="subscript"/>
        <sz val="10"/>
        <color indexed="60"/>
        <rFont val="Calibri"/>
        <family val="2"/>
      </rPr>
      <t>дв</t>
    </r>
    <r>
      <rPr>
        <b/>
        <sz val="10"/>
        <color indexed="60"/>
        <rFont val="Calibri"/>
        <family val="2"/>
      </rPr>
      <t>=(L</t>
    </r>
    <r>
      <rPr>
        <b/>
        <vertAlign val="subscript"/>
        <sz val="10"/>
        <color indexed="60"/>
        <rFont val="Calibri"/>
        <family val="2"/>
      </rPr>
      <t>пр</t>
    </r>
    <r>
      <rPr>
        <b/>
        <sz val="10"/>
        <color indexed="60"/>
        <rFont val="Calibri"/>
        <family val="2"/>
      </rPr>
      <t>+78мм)/4</t>
    </r>
  </si>
  <si>
    <r>
      <t>L</t>
    </r>
    <r>
      <rPr>
        <b/>
        <vertAlign val="subscript"/>
        <sz val="10"/>
        <color indexed="60"/>
        <rFont val="Calibri"/>
        <family val="2"/>
      </rPr>
      <t>дв</t>
    </r>
    <r>
      <rPr>
        <b/>
        <sz val="10"/>
        <color indexed="60"/>
        <rFont val="Calibri"/>
        <family val="2"/>
      </rPr>
      <t>=(L</t>
    </r>
    <r>
      <rPr>
        <b/>
        <vertAlign val="subscript"/>
        <sz val="10"/>
        <color indexed="60"/>
        <rFont val="Calibri"/>
        <family val="2"/>
      </rPr>
      <t>пр</t>
    </r>
    <r>
      <rPr>
        <b/>
        <sz val="10"/>
        <color indexed="60"/>
        <rFont val="Calibri"/>
        <family val="2"/>
      </rPr>
      <t>+117мм)/4</t>
    </r>
  </si>
  <si>
    <r>
      <t>L</t>
    </r>
    <r>
      <rPr>
        <b/>
        <vertAlign val="subscript"/>
        <sz val="10"/>
        <color indexed="60"/>
        <rFont val="Calibri"/>
        <family val="2"/>
      </rPr>
      <t>дв</t>
    </r>
    <r>
      <rPr>
        <b/>
        <sz val="10"/>
        <color indexed="60"/>
        <rFont val="Calibri"/>
        <family val="2"/>
      </rPr>
      <t>=(L</t>
    </r>
    <r>
      <rPr>
        <b/>
        <vertAlign val="subscript"/>
        <sz val="10"/>
        <color indexed="60"/>
        <rFont val="Calibri"/>
        <family val="2"/>
      </rPr>
      <t>пр</t>
    </r>
    <r>
      <rPr>
        <b/>
        <sz val="10"/>
        <color indexed="60"/>
        <rFont val="Calibri"/>
        <family val="2"/>
      </rPr>
      <t>+155мм)/5</t>
    </r>
  </si>
  <si>
    <r>
      <t>L</t>
    </r>
    <r>
      <rPr>
        <b/>
        <vertAlign val="subscript"/>
        <sz val="10"/>
        <color indexed="60"/>
        <rFont val="Calibri"/>
        <family val="2"/>
      </rPr>
      <t>дв</t>
    </r>
    <r>
      <rPr>
        <b/>
        <sz val="10"/>
        <color indexed="60"/>
        <rFont val="Calibri"/>
        <family val="2"/>
      </rPr>
      <t>-84мм</t>
    </r>
  </si>
  <si>
    <r>
      <t>L</t>
    </r>
    <r>
      <rPr>
        <b/>
        <vertAlign val="subscript"/>
        <sz val="10"/>
        <color indexed="60"/>
        <rFont val="Calibri"/>
        <family val="2"/>
      </rPr>
      <t>дв</t>
    </r>
    <r>
      <rPr>
        <b/>
        <sz val="10"/>
        <color indexed="60"/>
        <rFont val="Calibri"/>
        <family val="2"/>
      </rPr>
      <t>=(L</t>
    </r>
    <r>
      <rPr>
        <b/>
        <vertAlign val="subscript"/>
        <sz val="10"/>
        <color indexed="60"/>
        <rFont val="Calibri"/>
        <family val="2"/>
      </rPr>
      <t>пр</t>
    </r>
    <r>
      <rPr>
        <b/>
        <sz val="10"/>
        <color indexed="60"/>
        <rFont val="Calibri"/>
        <family val="2"/>
      </rPr>
      <t>+24мм)/2</t>
    </r>
  </si>
  <si>
    <r>
      <t>L</t>
    </r>
    <r>
      <rPr>
        <b/>
        <vertAlign val="subscript"/>
        <sz val="10"/>
        <color indexed="60"/>
        <rFont val="Calibri"/>
        <family val="2"/>
      </rPr>
      <t>дв</t>
    </r>
    <r>
      <rPr>
        <b/>
        <sz val="10"/>
        <color indexed="60"/>
        <rFont val="Calibri"/>
        <family val="2"/>
      </rPr>
      <t>=(L</t>
    </r>
    <r>
      <rPr>
        <b/>
        <vertAlign val="subscript"/>
        <sz val="10"/>
        <color indexed="60"/>
        <rFont val="Calibri"/>
        <family val="2"/>
      </rPr>
      <t>пр</t>
    </r>
    <r>
      <rPr>
        <b/>
        <sz val="10"/>
        <color indexed="60"/>
        <rFont val="Calibri"/>
        <family val="2"/>
      </rPr>
      <t>+61мм)/3</t>
    </r>
  </si>
  <si>
    <r>
      <t>L</t>
    </r>
    <r>
      <rPr>
        <b/>
        <vertAlign val="subscript"/>
        <sz val="10"/>
        <color indexed="60"/>
        <rFont val="Calibri"/>
        <family val="2"/>
      </rPr>
      <t>дв</t>
    </r>
    <r>
      <rPr>
        <b/>
        <sz val="10"/>
        <color indexed="60"/>
        <rFont val="Calibri"/>
        <family val="2"/>
      </rPr>
      <t>=(L</t>
    </r>
    <r>
      <rPr>
        <b/>
        <vertAlign val="subscript"/>
        <sz val="10"/>
        <color indexed="60"/>
        <rFont val="Calibri"/>
        <family val="2"/>
      </rPr>
      <t>пр</t>
    </r>
    <r>
      <rPr>
        <b/>
        <sz val="10"/>
        <color indexed="60"/>
        <rFont val="Calibri"/>
        <family val="2"/>
      </rPr>
      <t>+48мм)/4</t>
    </r>
  </si>
  <si>
    <r>
      <t>L</t>
    </r>
    <r>
      <rPr>
        <b/>
        <vertAlign val="subscript"/>
        <sz val="10"/>
        <color indexed="60"/>
        <rFont val="Calibri"/>
        <family val="2"/>
      </rPr>
      <t>дв</t>
    </r>
    <r>
      <rPr>
        <b/>
        <sz val="10"/>
        <color indexed="60"/>
        <rFont val="Calibri"/>
        <family val="2"/>
      </rPr>
      <t>=(L</t>
    </r>
    <r>
      <rPr>
        <b/>
        <vertAlign val="subscript"/>
        <sz val="10"/>
        <color indexed="60"/>
        <rFont val="Calibri"/>
        <family val="2"/>
      </rPr>
      <t>пр</t>
    </r>
    <r>
      <rPr>
        <b/>
        <sz val="10"/>
        <color indexed="60"/>
        <rFont val="Calibri"/>
        <family val="2"/>
      </rPr>
      <t>+94мм)/4</t>
    </r>
  </si>
  <si>
    <t>Вертикальный профиль С+</t>
  </si>
  <si>
    <r>
      <t>L</t>
    </r>
    <r>
      <rPr>
        <b/>
        <vertAlign val="subscript"/>
        <sz val="10"/>
        <color indexed="60"/>
        <rFont val="Calibri"/>
        <family val="2"/>
      </rPr>
      <t>дв</t>
    </r>
    <r>
      <rPr>
        <b/>
        <sz val="10"/>
        <color indexed="60"/>
        <rFont val="Calibri"/>
        <family val="2"/>
      </rPr>
      <t>-61</t>
    </r>
  </si>
  <si>
    <r>
      <t>L</t>
    </r>
    <r>
      <rPr>
        <b/>
        <vertAlign val="subscript"/>
        <sz val="10"/>
        <color indexed="60"/>
        <rFont val="Calibri"/>
        <family val="2"/>
      </rPr>
      <t>дв</t>
    </r>
    <r>
      <rPr>
        <b/>
        <sz val="10"/>
        <color indexed="60"/>
        <rFont val="Calibri"/>
        <family val="2"/>
      </rPr>
      <t>-63</t>
    </r>
  </si>
  <si>
    <r>
      <t>L</t>
    </r>
    <r>
      <rPr>
        <b/>
        <vertAlign val="subscript"/>
        <sz val="10"/>
        <color indexed="60"/>
        <rFont val="Calibri"/>
        <family val="2"/>
      </rPr>
      <t>дв</t>
    </r>
    <r>
      <rPr>
        <b/>
        <sz val="10"/>
        <color indexed="60"/>
        <rFont val="Calibri"/>
        <family val="2"/>
      </rPr>
      <t>-36</t>
    </r>
  </si>
  <si>
    <r>
      <t>L</t>
    </r>
    <r>
      <rPr>
        <b/>
        <vertAlign val="subscript"/>
        <sz val="10"/>
        <color indexed="60"/>
        <rFont val="Calibri"/>
        <family val="2"/>
      </rPr>
      <t>дв</t>
    </r>
    <r>
      <rPr>
        <b/>
        <sz val="10"/>
        <color indexed="60"/>
        <rFont val="Calibri"/>
        <family val="2"/>
      </rPr>
      <t>-38</t>
    </r>
  </si>
  <si>
    <t>Система  SLIM</t>
  </si>
  <si>
    <r>
      <t>L</t>
    </r>
    <r>
      <rPr>
        <b/>
        <vertAlign val="subscript"/>
        <sz val="10"/>
        <color indexed="60"/>
        <rFont val="Calibri"/>
        <family val="2"/>
      </rPr>
      <t>дв</t>
    </r>
    <r>
      <rPr>
        <b/>
        <sz val="10"/>
        <color indexed="60"/>
        <rFont val="Calibri"/>
        <family val="2"/>
      </rPr>
      <t>=(L</t>
    </r>
    <r>
      <rPr>
        <b/>
        <vertAlign val="subscript"/>
        <sz val="10"/>
        <color indexed="60"/>
        <rFont val="Calibri"/>
        <family val="2"/>
      </rPr>
      <t>пр</t>
    </r>
    <r>
      <rPr>
        <b/>
        <sz val="10"/>
        <color indexed="60"/>
        <rFont val="Calibri"/>
        <family val="2"/>
      </rPr>
      <t>+16мм)/2</t>
    </r>
  </si>
  <si>
    <r>
      <t>L</t>
    </r>
    <r>
      <rPr>
        <b/>
        <vertAlign val="subscript"/>
        <sz val="10"/>
        <color indexed="60"/>
        <rFont val="Calibri"/>
        <family val="2"/>
      </rPr>
      <t>дв</t>
    </r>
    <r>
      <rPr>
        <b/>
        <sz val="10"/>
        <color indexed="60"/>
        <rFont val="Calibri"/>
        <family val="2"/>
      </rPr>
      <t>=(L</t>
    </r>
    <r>
      <rPr>
        <b/>
        <vertAlign val="subscript"/>
        <sz val="10"/>
        <color indexed="60"/>
        <rFont val="Calibri"/>
        <family val="2"/>
      </rPr>
      <t>пр</t>
    </r>
    <r>
      <rPr>
        <b/>
        <sz val="10"/>
        <color indexed="60"/>
        <rFont val="Calibri"/>
        <family val="2"/>
      </rPr>
      <t>+32мм)/3</t>
    </r>
  </si>
  <si>
    <r>
      <t>L</t>
    </r>
    <r>
      <rPr>
        <b/>
        <vertAlign val="subscript"/>
        <sz val="10"/>
        <color indexed="60"/>
        <rFont val="Calibri"/>
        <family val="2"/>
      </rPr>
      <t>дв</t>
    </r>
    <r>
      <rPr>
        <b/>
        <sz val="10"/>
        <color indexed="60"/>
        <rFont val="Calibri"/>
        <family val="2"/>
      </rPr>
      <t>-22</t>
    </r>
  </si>
  <si>
    <r>
      <t>L</t>
    </r>
    <r>
      <rPr>
        <b/>
        <vertAlign val="subscript"/>
        <sz val="10"/>
        <color indexed="60"/>
        <rFont val="Calibri"/>
        <family val="2"/>
      </rPr>
      <t>дв</t>
    </r>
    <r>
      <rPr>
        <b/>
        <sz val="10"/>
        <color indexed="60"/>
        <rFont val="Calibri"/>
        <family val="2"/>
      </rPr>
      <t>-24</t>
    </r>
  </si>
  <si>
    <r>
      <t>L</t>
    </r>
    <r>
      <rPr>
        <b/>
        <vertAlign val="subscript"/>
        <sz val="10"/>
        <color indexed="60"/>
        <rFont val="Calibri"/>
        <family val="2"/>
      </rPr>
      <t>дв</t>
    </r>
    <r>
      <rPr>
        <b/>
        <sz val="10"/>
        <color indexed="60"/>
        <rFont val="Calibri"/>
        <family val="2"/>
      </rPr>
      <t>=(L</t>
    </r>
    <r>
      <rPr>
        <b/>
        <vertAlign val="subscript"/>
        <sz val="10"/>
        <color indexed="60"/>
        <rFont val="Calibri"/>
        <family val="2"/>
      </rPr>
      <t>пр</t>
    </r>
    <r>
      <rPr>
        <b/>
        <sz val="10"/>
        <color indexed="60"/>
        <rFont val="Calibri"/>
        <family val="2"/>
      </rPr>
      <t>+10мм)/2</t>
    </r>
  </si>
  <si>
    <r>
      <t>L</t>
    </r>
    <r>
      <rPr>
        <b/>
        <vertAlign val="subscript"/>
        <sz val="10"/>
        <color indexed="60"/>
        <rFont val="Calibri"/>
        <family val="2"/>
      </rPr>
      <t>дв</t>
    </r>
    <r>
      <rPr>
        <b/>
        <sz val="10"/>
        <color indexed="60"/>
        <rFont val="Calibri"/>
        <family val="2"/>
      </rPr>
      <t>=(L</t>
    </r>
    <r>
      <rPr>
        <b/>
        <vertAlign val="subscript"/>
        <sz val="10"/>
        <color indexed="60"/>
        <rFont val="Calibri"/>
        <family val="2"/>
      </rPr>
      <t>пр</t>
    </r>
    <r>
      <rPr>
        <b/>
        <sz val="10"/>
        <color indexed="60"/>
        <rFont val="Calibri"/>
        <family val="2"/>
      </rPr>
      <t>+20мм)/3</t>
    </r>
  </si>
  <si>
    <r>
      <t>L</t>
    </r>
    <r>
      <rPr>
        <b/>
        <vertAlign val="subscript"/>
        <sz val="10"/>
        <color indexed="60"/>
        <rFont val="Calibri"/>
        <family val="2"/>
      </rPr>
      <t>дв</t>
    </r>
    <r>
      <rPr>
        <b/>
        <sz val="10"/>
        <color indexed="60"/>
        <rFont val="Calibri"/>
        <family val="2"/>
      </rPr>
      <t>=(L</t>
    </r>
    <r>
      <rPr>
        <b/>
        <vertAlign val="subscript"/>
        <sz val="10"/>
        <color indexed="60"/>
        <rFont val="Calibri"/>
        <family val="2"/>
      </rPr>
      <t>пр</t>
    </r>
    <r>
      <rPr>
        <b/>
        <sz val="10"/>
        <color indexed="60"/>
        <rFont val="Calibri"/>
        <family val="2"/>
      </rPr>
      <t>+20мм)/4</t>
    </r>
  </si>
  <si>
    <r>
      <t>L</t>
    </r>
    <r>
      <rPr>
        <b/>
        <vertAlign val="subscript"/>
        <sz val="10"/>
        <color indexed="60"/>
        <rFont val="Calibri"/>
        <family val="2"/>
      </rPr>
      <t>дв</t>
    </r>
    <r>
      <rPr>
        <b/>
        <sz val="10"/>
        <color indexed="60"/>
        <rFont val="Calibri"/>
        <family val="2"/>
      </rPr>
      <t>=(L</t>
    </r>
    <r>
      <rPr>
        <b/>
        <vertAlign val="subscript"/>
        <sz val="10"/>
        <color indexed="60"/>
        <rFont val="Calibri"/>
        <family val="2"/>
      </rPr>
      <t>пр</t>
    </r>
    <r>
      <rPr>
        <b/>
        <sz val="10"/>
        <color indexed="60"/>
        <rFont val="Calibri"/>
        <family val="2"/>
      </rPr>
      <t>+40мм)/5</t>
    </r>
  </si>
  <si>
    <r>
      <t>L</t>
    </r>
    <r>
      <rPr>
        <b/>
        <vertAlign val="subscript"/>
        <sz val="10"/>
        <color indexed="60"/>
        <rFont val="Calibri"/>
        <family val="2"/>
      </rPr>
      <t>дв</t>
    </r>
    <r>
      <rPr>
        <b/>
        <sz val="10"/>
        <color indexed="60"/>
        <rFont val="Calibri"/>
        <family val="2"/>
      </rPr>
      <t>=(L</t>
    </r>
    <r>
      <rPr>
        <b/>
        <vertAlign val="subscript"/>
        <sz val="10"/>
        <color indexed="60"/>
        <rFont val="Calibri"/>
        <family val="2"/>
      </rPr>
      <t>пр</t>
    </r>
    <r>
      <rPr>
        <b/>
        <sz val="10"/>
        <color indexed="60"/>
        <rFont val="Calibri"/>
        <family val="2"/>
      </rPr>
      <t>+32мм)/4</t>
    </r>
  </si>
  <si>
    <r>
      <t>L</t>
    </r>
    <r>
      <rPr>
        <b/>
        <vertAlign val="subscript"/>
        <sz val="10"/>
        <color indexed="60"/>
        <rFont val="Calibri"/>
        <family val="2"/>
      </rPr>
      <t>дв</t>
    </r>
    <r>
      <rPr>
        <b/>
        <sz val="10"/>
        <color indexed="60"/>
        <rFont val="Calibri"/>
        <family val="2"/>
      </rPr>
      <t>=(L</t>
    </r>
    <r>
      <rPr>
        <b/>
        <vertAlign val="subscript"/>
        <sz val="10"/>
        <color indexed="60"/>
        <rFont val="Calibri"/>
        <family val="2"/>
      </rPr>
      <t>пр</t>
    </r>
    <r>
      <rPr>
        <b/>
        <sz val="10"/>
        <color indexed="60"/>
        <rFont val="Calibri"/>
        <family val="2"/>
      </rPr>
      <t>+64мм)/5</t>
    </r>
  </si>
  <si>
    <t>Lдв-4 мм</t>
  </si>
  <si>
    <r>
      <t>Н</t>
    </r>
    <r>
      <rPr>
        <b/>
        <vertAlign val="subscript"/>
        <sz val="10"/>
        <color indexed="60"/>
        <rFont val="Calibri"/>
        <family val="2"/>
      </rPr>
      <t>дв</t>
    </r>
    <r>
      <rPr>
        <b/>
        <sz val="10"/>
        <color indexed="60"/>
        <rFont val="Calibri"/>
        <family val="2"/>
      </rPr>
      <t>-2</t>
    </r>
  </si>
  <si>
    <r>
      <t>L</t>
    </r>
    <r>
      <rPr>
        <b/>
        <vertAlign val="subscript"/>
        <sz val="10"/>
        <color indexed="60"/>
        <rFont val="Calibri"/>
        <family val="2"/>
      </rPr>
      <t>дв</t>
    </r>
    <r>
      <rPr>
        <b/>
        <sz val="10"/>
        <color indexed="60"/>
        <rFont val="Calibri"/>
        <family val="2"/>
      </rPr>
      <t xml:space="preserve">-4 </t>
    </r>
  </si>
  <si>
    <r>
      <t>L</t>
    </r>
    <r>
      <rPr>
        <b/>
        <vertAlign val="subscript"/>
        <sz val="10"/>
        <color indexed="60"/>
        <rFont val="Calibri"/>
        <family val="2"/>
      </rPr>
      <t>дв</t>
    </r>
    <r>
      <rPr>
        <b/>
        <sz val="10"/>
        <color indexed="60"/>
        <rFont val="Calibri"/>
        <family val="2"/>
      </rPr>
      <t>-6</t>
    </r>
  </si>
  <si>
    <r>
      <t>Н</t>
    </r>
    <r>
      <rPr>
        <b/>
        <vertAlign val="subscript"/>
        <sz val="10"/>
        <color indexed="60"/>
        <rFont val="Calibri"/>
        <family val="2"/>
      </rPr>
      <t>дв</t>
    </r>
    <r>
      <rPr>
        <b/>
        <sz val="10"/>
        <color indexed="60"/>
        <rFont val="Calibri"/>
        <family val="2"/>
      </rPr>
      <t>-4</t>
    </r>
  </si>
  <si>
    <r>
      <t>L</t>
    </r>
    <r>
      <rPr>
        <b/>
        <vertAlign val="subscript"/>
        <sz val="10"/>
        <color indexed="60"/>
        <rFont val="Calibri"/>
        <family val="2"/>
      </rPr>
      <t>дв</t>
    </r>
    <r>
      <rPr>
        <b/>
        <sz val="10"/>
        <color indexed="60"/>
        <rFont val="Calibri"/>
        <family val="2"/>
      </rPr>
      <t>-7</t>
    </r>
  </si>
  <si>
    <r>
      <t>Н</t>
    </r>
    <r>
      <rPr>
        <b/>
        <vertAlign val="subscript"/>
        <sz val="10"/>
        <color indexed="60"/>
        <rFont val="Calibri"/>
        <family val="2"/>
      </rPr>
      <t>дв</t>
    </r>
    <r>
      <rPr>
        <b/>
        <sz val="10"/>
        <color indexed="60"/>
        <rFont val="Calibri"/>
        <family val="2"/>
      </rPr>
      <t>-5</t>
    </r>
  </si>
  <si>
    <r>
      <t>L</t>
    </r>
    <r>
      <rPr>
        <b/>
        <vertAlign val="subscript"/>
        <sz val="10"/>
        <color indexed="60"/>
        <rFont val="Calibri"/>
        <family val="2"/>
      </rPr>
      <t>дв</t>
    </r>
    <r>
      <rPr>
        <b/>
        <sz val="10"/>
        <color indexed="60"/>
        <rFont val="Calibri"/>
        <family val="2"/>
      </rPr>
      <t>-20мм</t>
    </r>
  </si>
  <si>
    <t>Узкая система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</si>
</sst>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0&quot;р.&quot;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9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60"/>
      <name val="Calibri"/>
      <family val="2"/>
    </font>
    <font>
      <b/>
      <vertAlign val="subscript"/>
      <sz val="10"/>
      <color indexed="60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11"/>
      <name val="Calibri"/>
      <family val="2"/>
    </font>
    <font>
      <b/>
      <sz val="12"/>
      <color indexed="56"/>
      <name val="Calibri"/>
      <family val="2"/>
    </font>
    <font>
      <sz val="12"/>
      <color indexed="8"/>
      <name val="Calibri"/>
      <family val="2"/>
    </font>
    <font>
      <sz val="11"/>
      <color indexed="10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/>
      <top style="thin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 style="thin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medium"/>
      <right/>
      <top style="medium"/>
      <bottom/>
    </border>
    <border>
      <left style="medium"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31">
    <xf numFmtId="0" fontId="0" fillId="0" borderId="0" xfId="0" applyFont="1" applyAlignment="1">
      <alignment/>
    </xf>
    <xf numFmtId="0" fontId="0" fillId="0" borderId="10" xfId="0" applyBorder="1" applyAlignment="1">
      <alignment vertical="top" wrapText="1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1" xfId="0" applyBorder="1" applyAlignment="1">
      <alignment horizontal="center" vertical="top" wrapText="1"/>
    </xf>
    <xf numFmtId="0" fontId="3" fillId="33" borderId="10" xfId="0" applyFont="1" applyFill="1" applyBorder="1" applyAlignment="1">
      <alignment/>
    </xf>
    <xf numFmtId="0" fontId="4" fillId="34" borderId="10" xfId="0" applyFont="1" applyFill="1" applyBorder="1" applyAlignment="1">
      <alignment horizontal="right" vertical="center"/>
    </xf>
    <xf numFmtId="0" fontId="2" fillId="0" borderId="11" xfId="0" applyFont="1" applyBorder="1" applyAlignment="1">
      <alignment vertical="center" wrapText="1"/>
    </xf>
    <xf numFmtId="0" fontId="0" fillId="0" borderId="12" xfId="0" applyBorder="1" applyAlignment="1">
      <alignment horizontal="center" vertical="top" wrapText="1"/>
    </xf>
    <xf numFmtId="0" fontId="4" fillId="0" borderId="12" xfId="0" applyFont="1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4" fillId="34" borderId="14" xfId="0" applyFont="1" applyFill="1" applyBorder="1" applyAlignment="1">
      <alignment horizontal="right" vertical="center"/>
    </xf>
    <xf numFmtId="0" fontId="3" fillId="33" borderId="14" xfId="0" applyFont="1" applyFill="1" applyBorder="1" applyAlignment="1">
      <alignment/>
    </xf>
    <xf numFmtId="172" fontId="4" fillId="0" borderId="10" xfId="0" applyNumberFormat="1" applyFont="1" applyBorder="1" applyAlignment="1">
      <alignment vertical="top" wrapText="1"/>
    </xf>
    <xf numFmtId="172" fontId="0" fillId="0" borderId="10" xfId="0" applyNumberForma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1" xfId="0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15" xfId="0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0" fontId="5" fillId="0" borderId="15" xfId="0" applyFont="1" applyBorder="1" applyAlignment="1">
      <alignment vertical="center" wrapText="1"/>
    </xf>
    <xf numFmtId="0" fontId="5" fillId="0" borderId="16" xfId="0" applyFont="1" applyBorder="1" applyAlignment="1">
      <alignment vertical="center" wrapText="1"/>
    </xf>
    <xf numFmtId="0" fontId="6" fillId="0" borderId="17" xfId="0" applyFont="1" applyBorder="1" applyAlignment="1">
      <alignment horizontal="center" vertical="top" wrapText="1"/>
    </xf>
    <xf numFmtId="0" fontId="6" fillId="0" borderId="17" xfId="0" applyFont="1" applyBorder="1" applyAlignment="1">
      <alignment vertical="top" wrapText="1"/>
    </xf>
    <xf numFmtId="0" fontId="6" fillId="0" borderId="17" xfId="0" applyFont="1" applyBorder="1" applyAlignment="1">
      <alignment vertical="center" wrapText="1"/>
    </xf>
    <xf numFmtId="0" fontId="6" fillId="0" borderId="18" xfId="0" applyFont="1" applyBorder="1" applyAlignment="1">
      <alignment vertical="center" wrapText="1"/>
    </xf>
    <xf numFmtId="0" fontId="0" fillId="0" borderId="19" xfId="0" applyBorder="1" applyAlignment="1">
      <alignment vertical="top" wrapText="1"/>
    </xf>
    <xf numFmtId="0" fontId="6" fillId="0" borderId="18" xfId="0" applyFont="1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0" fillId="0" borderId="0" xfId="0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6" fillId="34" borderId="17" xfId="0" applyFont="1" applyFill="1" applyBorder="1" applyAlignment="1">
      <alignment horizontal="center" vertical="top" wrapText="1"/>
    </xf>
    <xf numFmtId="0" fontId="0" fillId="34" borderId="10" xfId="0" applyFill="1" applyBorder="1" applyAlignment="1">
      <alignment horizontal="center" vertical="top" wrapText="1"/>
    </xf>
    <xf numFmtId="0" fontId="0" fillId="34" borderId="11" xfId="0" applyFill="1" applyBorder="1" applyAlignment="1">
      <alignment horizontal="center" vertical="top" wrapText="1"/>
    </xf>
    <xf numFmtId="0" fontId="6" fillId="34" borderId="17" xfId="0" applyFont="1" applyFill="1" applyBorder="1" applyAlignment="1">
      <alignment vertical="top" wrapText="1"/>
    </xf>
    <xf numFmtId="0" fontId="4" fillId="34" borderId="10" xfId="0" applyFont="1" applyFill="1" applyBorder="1" applyAlignment="1">
      <alignment vertical="top" wrapText="1"/>
    </xf>
    <xf numFmtId="0" fontId="4" fillId="34" borderId="11" xfId="0" applyFont="1" applyFill="1" applyBorder="1" applyAlignment="1">
      <alignment vertical="top" wrapText="1"/>
    </xf>
    <xf numFmtId="0" fontId="0" fillId="34" borderId="10" xfId="0" applyFill="1" applyBorder="1" applyAlignment="1">
      <alignment vertical="top" wrapText="1"/>
    </xf>
    <xf numFmtId="0" fontId="0" fillId="34" borderId="11" xfId="0" applyFill="1" applyBorder="1" applyAlignment="1">
      <alignment vertical="top" wrapText="1"/>
    </xf>
    <xf numFmtId="0" fontId="6" fillId="34" borderId="17" xfId="0" applyFont="1" applyFill="1" applyBorder="1" applyAlignment="1">
      <alignment vertical="center" wrapText="1"/>
    </xf>
    <xf numFmtId="0" fontId="5" fillId="34" borderId="10" xfId="0" applyFont="1" applyFill="1" applyBorder="1" applyAlignment="1">
      <alignment vertical="center" wrapText="1"/>
    </xf>
    <xf numFmtId="0" fontId="5" fillId="34" borderId="11" xfId="0" applyFont="1" applyFill="1" applyBorder="1" applyAlignment="1">
      <alignment vertical="center" wrapText="1"/>
    </xf>
    <xf numFmtId="0" fontId="6" fillId="34" borderId="18" xfId="0" applyFont="1" applyFill="1" applyBorder="1" applyAlignment="1">
      <alignment vertical="center" wrapText="1"/>
    </xf>
    <xf numFmtId="0" fontId="5" fillId="34" borderId="14" xfId="0" applyFont="1" applyFill="1" applyBorder="1" applyAlignment="1">
      <alignment vertical="center" wrapText="1"/>
    </xf>
    <xf numFmtId="0" fontId="5" fillId="34" borderId="15" xfId="0" applyFont="1" applyFill="1" applyBorder="1" applyAlignment="1">
      <alignment vertical="center" wrapText="1"/>
    </xf>
    <xf numFmtId="0" fontId="0" fillId="34" borderId="12" xfId="0" applyFill="1" applyBorder="1" applyAlignment="1">
      <alignment horizontal="center" vertical="top" wrapText="1"/>
    </xf>
    <xf numFmtId="0" fontId="4" fillId="34" borderId="12" xfId="0" applyFont="1" applyFill="1" applyBorder="1" applyAlignment="1">
      <alignment vertical="top" wrapText="1"/>
    </xf>
    <xf numFmtId="0" fontId="0" fillId="34" borderId="12" xfId="0" applyFill="1" applyBorder="1" applyAlignment="1">
      <alignment vertical="top" wrapText="1"/>
    </xf>
    <xf numFmtId="172" fontId="4" fillId="34" borderId="10" xfId="0" applyNumberFormat="1" applyFont="1" applyFill="1" applyBorder="1" applyAlignment="1">
      <alignment vertical="top" wrapText="1"/>
    </xf>
    <xf numFmtId="172" fontId="0" fillId="34" borderId="10" xfId="0" applyNumberFormat="1" applyFill="1" applyBorder="1" applyAlignment="1">
      <alignment vertical="top" wrapText="1"/>
    </xf>
    <xf numFmtId="0" fontId="5" fillId="34" borderId="12" xfId="0" applyFont="1" applyFill="1" applyBorder="1" applyAlignment="1">
      <alignment vertical="center" wrapText="1"/>
    </xf>
    <xf numFmtId="0" fontId="5" fillId="34" borderId="16" xfId="0" applyFont="1" applyFill="1" applyBorder="1" applyAlignment="1">
      <alignment vertical="center" wrapText="1"/>
    </xf>
    <xf numFmtId="0" fontId="6" fillId="35" borderId="17" xfId="0" applyFont="1" applyFill="1" applyBorder="1" applyAlignment="1">
      <alignment vertical="top" wrapText="1"/>
    </xf>
    <xf numFmtId="0" fontId="0" fillId="35" borderId="12" xfId="0" applyFill="1" applyBorder="1" applyAlignment="1">
      <alignment vertical="top" wrapText="1"/>
    </xf>
    <xf numFmtId="0" fontId="4" fillId="35" borderId="12" xfId="0" applyFont="1" applyFill="1" applyBorder="1" applyAlignment="1">
      <alignment vertical="top" wrapText="1"/>
    </xf>
    <xf numFmtId="0" fontId="6" fillId="35" borderId="18" xfId="0" applyFont="1" applyFill="1" applyBorder="1" applyAlignment="1">
      <alignment vertical="top" wrapText="1"/>
    </xf>
    <xf numFmtId="0" fontId="0" fillId="35" borderId="16" xfId="0" applyFill="1" applyBorder="1" applyAlignment="1">
      <alignment vertical="top" wrapText="1"/>
    </xf>
    <xf numFmtId="0" fontId="6" fillId="35" borderId="20" xfId="0" applyFont="1" applyFill="1" applyBorder="1" applyAlignment="1">
      <alignment vertical="top" wrapText="1"/>
    </xf>
    <xf numFmtId="0" fontId="0" fillId="35" borderId="21" xfId="0" applyFill="1" applyBorder="1" applyAlignment="1">
      <alignment vertical="top" wrapText="1"/>
    </xf>
    <xf numFmtId="0" fontId="6" fillId="35" borderId="22" xfId="0" applyFont="1" applyFill="1" applyBorder="1" applyAlignment="1">
      <alignment vertical="top" wrapText="1"/>
    </xf>
    <xf numFmtId="0" fontId="0" fillId="35" borderId="23" xfId="0" applyFill="1" applyBorder="1" applyAlignment="1">
      <alignment vertical="top" wrapText="1"/>
    </xf>
    <xf numFmtId="0" fontId="13" fillId="0" borderId="0" xfId="0" applyFont="1" applyAlignment="1">
      <alignment/>
    </xf>
    <xf numFmtId="0" fontId="0" fillId="0" borderId="0" xfId="0" applyBorder="1" applyAlignment="1">
      <alignment/>
    </xf>
    <xf numFmtId="173" fontId="0" fillId="0" borderId="0" xfId="0" applyNumberFormat="1" applyBorder="1" applyAlignment="1">
      <alignment/>
    </xf>
    <xf numFmtId="0" fontId="6" fillId="36" borderId="20" xfId="0" applyFont="1" applyFill="1" applyBorder="1" applyAlignment="1">
      <alignment vertical="center" wrapText="1"/>
    </xf>
    <xf numFmtId="0" fontId="0" fillId="36" borderId="24" xfId="0" applyFill="1" applyBorder="1" applyAlignment="1">
      <alignment vertical="center" wrapText="1"/>
    </xf>
    <xf numFmtId="0" fontId="0" fillId="36" borderId="25" xfId="0" applyFill="1" applyBorder="1" applyAlignment="1">
      <alignment vertical="center" wrapText="1"/>
    </xf>
    <xf numFmtId="172" fontId="0" fillId="36" borderId="24" xfId="0" applyNumberFormat="1" applyFill="1" applyBorder="1" applyAlignment="1">
      <alignment vertical="center" wrapText="1"/>
    </xf>
    <xf numFmtId="172" fontId="0" fillId="36" borderId="24" xfId="0" applyNumberFormat="1" applyFill="1" applyBorder="1" applyAlignment="1">
      <alignment vertical="center"/>
    </xf>
    <xf numFmtId="0" fontId="0" fillId="36" borderId="24" xfId="0" applyFill="1" applyBorder="1" applyAlignment="1">
      <alignment vertical="center"/>
    </xf>
    <xf numFmtId="0" fontId="0" fillId="36" borderId="21" xfId="0" applyFill="1" applyBorder="1" applyAlignment="1">
      <alignment vertical="center"/>
    </xf>
    <xf numFmtId="0" fontId="6" fillId="36" borderId="17" xfId="0" applyFont="1" applyFill="1" applyBorder="1" applyAlignment="1">
      <alignment vertical="center" wrapText="1"/>
    </xf>
    <xf numFmtId="0" fontId="0" fillId="36" borderId="10" xfId="0" applyFill="1" applyBorder="1" applyAlignment="1">
      <alignment vertical="center" wrapText="1"/>
    </xf>
    <xf numFmtId="0" fontId="0" fillId="36" borderId="11" xfId="0" applyFill="1" applyBorder="1" applyAlignment="1">
      <alignment vertical="center" wrapText="1"/>
    </xf>
    <xf numFmtId="0" fontId="0" fillId="36" borderId="12" xfId="0" applyFill="1" applyBorder="1" applyAlignment="1">
      <alignment vertical="center" wrapText="1"/>
    </xf>
    <xf numFmtId="172" fontId="0" fillId="36" borderId="10" xfId="0" applyNumberFormat="1" applyFill="1" applyBorder="1" applyAlignment="1">
      <alignment vertical="center" wrapText="1"/>
    </xf>
    <xf numFmtId="0" fontId="6" fillId="36" borderId="22" xfId="0" applyFont="1" applyFill="1" applyBorder="1" applyAlignment="1">
      <alignment vertical="center" wrapText="1"/>
    </xf>
    <xf numFmtId="0" fontId="0" fillId="36" borderId="26" xfId="0" applyFill="1" applyBorder="1" applyAlignment="1">
      <alignment vertical="center" wrapText="1"/>
    </xf>
    <xf numFmtId="0" fontId="0" fillId="36" borderId="23" xfId="0" applyFill="1" applyBorder="1" applyAlignment="1">
      <alignment vertical="center" wrapText="1"/>
    </xf>
    <xf numFmtId="0" fontId="0" fillId="36" borderId="21" xfId="0" applyFill="1" applyBorder="1" applyAlignment="1">
      <alignment vertical="center" wrapText="1"/>
    </xf>
    <xf numFmtId="0" fontId="0" fillId="36" borderId="27" xfId="0" applyFill="1" applyBorder="1" applyAlignment="1">
      <alignment vertical="center" wrapText="1"/>
    </xf>
    <xf numFmtId="0" fontId="6" fillId="36" borderId="20" xfId="0" applyFont="1" applyFill="1" applyBorder="1" applyAlignment="1">
      <alignment vertical="top" wrapText="1"/>
    </xf>
    <xf numFmtId="0" fontId="0" fillId="36" borderId="21" xfId="0" applyFill="1" applyBorder="1" applyAlignment="1">
      <alignment vertical="top" wrapText="1"/>
    </xf>
    <xf numFmtId="0" fontId="6" fillId="36" borderId="17" xfId="0" applyFont="1" applyFill="1" applyBorder="1" applyAlignment="1">
      <alignment vertical="top" wrapText="1"/>
    </xf>
    <xf numFmtId="0" fontId="0" fillId="36" borderId="12" xfId="0" applyFill="1" applyBorder="1" applyAlignment="1">
      <alignment vertical="top" wrapText="1"/>
    </xf>
    <xf numFmtId="0" fontId="6" fillId="36" borderId="22" xfId="0" applyFont="1" applyFill="1" applyBorder="1" applyAlignment="1">
      <alignment vertical="top" wrapText="1"/>
    </xf>
    <xf numFmtId="0" fontId="0" fillId="36" borderId="23" xfId="0" applyFill="1" applyBorder="1" applyAlignment="1">
      <alignment vertical="top" wrapText="1"/>
    </xf>
    <xf numFmtId="0" fontId="12" fillId="36" borderId="10" xfId="0" applyFont="1" applyFill="1" applyBorder="1" applyAlignment="1">
      <alignment horizontal="center" vertical="center" wrapText="1"/>
    </xf>
    <xf numFmtId="0" fontId="4" fillId="37" borderId="10" xfId="0" applyFont="1" applyFill="1" applyBorder="1" applyAlignment="1">
      <alignment vertical="top" wrapText="1"/>
    </xf>
    <xf numFmtId="0" fontId="4" fillId="37" borderId="11" xfId="0" applyFont="1" applyFill="1" applyBorder="1" applyAlignment="1">
      <alignment vertical="top" wrapText="1"/>
    </xf>
    <xf numFmtId="0" fontId="0" fillId="36" borderId="28" xfId="0" applyFill="1" applyBorder="1" applyAlignment="1">
      <alignment vertical="center" wrapText="1"/>
    </xf>
    <xf numFmtId="0" fontId="10" fillId="0" borderId="0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/>
    </xf>
    <xf numFmtId="0" fontId="0" fillId="0" borderId="20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4" fillId="0" borderId="29" xfId="0" applyFont="1" applyBorder="1" applyAlignment="1">
      <alignment horizontal="center" vertical="top" wrapText="1"/>
    </xf>
    <xf numFmtId="0" fontId="4" fillId="0" borderId="30" xfId="0" applyFont="1" applyBorder="1" applyAlignment="1">
      <alignment horizontal="center" vertical="top" wrapText="1"/>
    </xf>
    <xf numFmtId="0" fontId="4" fillId="0" borderId="31" xfId="0" applyFont="1" applyBorder="1" applyAlignment="1">
      <alignment horizontal="center" vertical="top" wrapText="1"/>
    </xf>
    <xf numFmtId="0" fontId="0" fillId="36" borderId="13" xfId="0" applyFill="1" applyBorder="1" applyAlignment="1">
      <alignment vertical="center" wrapText="1"/>
    </xf>
    <xf numFmtId="0" fontId="0" fillId="36" borderId="32" xfId="0" applyFill="1" applyBorder="1" applyAlignment="1">
      <alignment vertical="center" wrapText="1"/>
    </xf>
    <xf numFmtId="0" fontId="0" fillId="36" borderId="33" xfId="0" applyFill="1" applyBorder="1" applyAlignment="1">
      <alignment vertical="center" wrapText="1"/>
    </xf>
    <xf numFmtId="0" fontId="0" fillId="0" borderId="33" xfId="0" applyBorder="1" applyAlignment="1">
      <alignment horizontal="center" vertical="top" wrapText="1"/>
    </xf>
    <xf numFmtId="0" fontId="0" fillId="0" borderId="34" xfId="0" applyBorder="1" applyAlignment="1">
      <alignment horizontal="center" vertical="top" wrapText="1"/>
    </xf>
    <xf numFmtId="0" fontId="4" fillId="0" borderId="35" xfId="0" applyFont="1" applyBorder="1" applyAlignment="1">
      <alignment horizontal="center" vertical="top" wrapText="1"/>
    </xf>
    <xf numFmtId="0" fontId="4" fillId="0" borderId="36" xfId="0" applyFont="1" applyBorder="1" applyAlignment="1">
      <alignment horizontal="center" vertical="top" wrapText="1"/>
    </xf>
    <xf numFmtId="0" fontId="4" fillId="0" borderId="37" xfId="0" applyFont="1" applyBorder="1" applyAlignment="1">
      <alignment horizontal="center" vertical="top" wrapText="1"/>
    </xf>
    <xf numFmtId="0" fontId="0" fillId="0" borderId="38" xfId="0" applyBorder="1" applyAlignment="1">
      <alignment horizontal="center" vertical="top" wrapText="1"/>
    </xf>
    <xf numFmtId="0" fontId="0" fillId="0" borderId="3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35" borderId="33" xfId="0" applyFill="1" applyBorder="1" applyAlignment="1">
      <alignment horizontal="center" vertical="top" wrapText="1"/>
    </xf>
    <xf numFmtId="0" fontId="0" fillId="35" borderId="38" xfId="0" applyFill="1" applyBorder="1" applyAlignment="1">
      <alignment horizontal="center" vertical="top" wrapText="1"/>
    </xf>
    <xf numFmtId="0" fontId="0" fillId="36" borderId="13" xfId="0" applyFill="1" applyBorder="1" applyAlignment="1">
      <alignment vertical="top" wrapText="1"/>
    </xf>
    <xf numFmtId="0" fontId="0" fillId="36" borderId="32" xfId="0" applyFill="1" applyBorder="1" applyAlignment="1">
      <alignment vertical="top" wrapText="1"/>
    </xf>
    <xf numFmtId="0" fontId="0" fillId="0" borderId="41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36" borderId="33" xfId="0" applyFill="1" applyBorder="1" applyAlignment="1">
      <alignment vertical="top" wrapText="1"/>
    </xf>
    <xf numFmtId="0" fontId="3" fillId="38" borderId="11" xfId="0" applyFont="1" applyFill="1" applyBorder="1" applyAlignment="1">
      <alignment horizontal="center" vertical="center" wrapText="1"/>
    </xf>
    <xf numFmtId="0" fontId="3" fillId="38" borderId="43" xfId="0" applyFont="1" applyFill="1" applyBorder="1" applyAlignment="1">
      <alignment horizontal="center" vertical="center" wrapText="1"/>
    </xf>
    <xf numFmtId="0" fontId="3" fillId="38" borderId="44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552450</xdr:colOff>
      <xdr:row>1</xdr:row>
      <xdr:rowOff>0</xdr:rowOff>
    </xdr:from>
    <xdr:to>
      <xdr:col>13</xdr:col>
      <xdr:colOff>180975</xdr:colOff>
      <xdr:row>21</xdr:row>
      <xdr:rowOff>19050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91375" y="200025"/>
          <a:ext cx="4505325" cy="453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33"/>
  <sheetViews>
    <sheetView tabSelected="1" zoomScalePageLayoutView="0" workbookViewId="0" topLeftCell="A7">
      <pane xSplit="1" topLeftCell="B1" activePane="topRight" state="frozen"/>
      <selection pane="topLeft" activeCell="A1" sqref="A1"/>
      <selection pane="topRight" activeCell="D2" sqref="D2"/>
    </sheetView>
  </sheetViews>
  <sheetFormatPr defaultColWidth="9.140625" defaultRowHeight="15"/>
  <cols>
    <col min="1" max="1" width="43.8515625" style="0" bestFit="1" customWidth="1"/>
    <col min="2" max="2" width="15.00390625" style="0" bestFit="1" customWidth="1"/>
    <col min="3" max="3" width="7.421875" style="0" bestFit="1" customWidth="1"/>
    <col min="4" max="4" width="6.57421875" style="0" customWidth="1"/>
    <col min="5" max="5" width="9.7109375" style="0" bestFit="1" customWidth="1"/>
    <col min="6" max="6" width="7.28125" style="0" bestFit="1" customWidth="1"/>
    <col min="7" max="7" width="6.57421875" style="0" customWidth="1"/>
    <col min="8" max="8" width="15.8515625" style="0" bestFit="1" customWidth="1"/>
    <col min="9" max="13" width="6.8515625" style="0" customWidth="1"/>
    <col min="14" max="14" width="15.8515625" style="0" bestFit="1" customWidth="1"/>
    <col min="15" max="15" width="7.00390625" style="0" bestFit="1" customWidth="1"/>
    <col min="16" max="16" width="7.421875" style="0" bestFit="1" customWidth="1"/>
    <col min="17" max="17" width="8.28125" style="0" bestFit="1" customWidth="1"/>
    <col min="18" max="18" width="7.00390625" style="0" bestFit="1" customWidth="1"/>
    <col min="19" max="19" width="6.8515625" style="0" bestFit="1" customWidth="1"/>
    <col min="20" max="20" width="15.8515625" style="0" bestFit="1" customWidth="1"/>
    <col min="21" max="23" width="7.28125" style="0" bestFit="1" customWidth="1"/>
    <col min="24" max="24" width="6.140625" style="0" bestFit="1" customWidth="1"/>
    <col min="25" max="25" width="5.57421875" style="0" bestFit="1" customWidth="1"/>
    <col min="26" max="26" width="11.28125" style="0" customWidth="1"/>
    <col min="28" max="28" width="13.140625" style="0" bestFit="1" customWidth="1"/>
    <col min="38" max="38" width="10.8515625" style="0" customWidth="1"/>
    <col min="40" max="40" width="11.57421875" style="0" bestFit="1" customWidth="1"/>
    <col min="44" max="44" width="10.57421875" style="0" customWidth="1"/>
    <col min="46" max="46" width="13.140625" style="0" bestFit="1" customWidth="1"/>
  </cols>
  <sheetData>
    <row r="1" spans="1:2" ht="15.75">
      <c r="A1" s="8" t="s">
        <v>18</v>
      </c>
      <c r="B1" s="7">
        <v>2504</v>
      </c>
    </row>
    <row r="2" spans="1:2" ht="16.5" thickBot="1">
      <c r="A2" s="15" t="s">
        <v>19</v>
      </c>
      <c r="B2" s="16">
        <v>3440</v>
      </c>
    </row>
    <row r="3" spans="1:49" ht="16.5" thickBot="1">
      <c r="A3" s="118" t="s">
        <v>53</v>
      </c>
      <c r="B3" s="114" t="s">
        <v>0</v>
      </c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06" t="s">
        <v>1</v>
      </c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8"/>
      <c r="Z3" s="114" t="s">
        <v>85</v>
      </c>
      <c r="AA3" s="115"/>
      <c r="AB3" s="115"/>
      <c r="AC3" s="115"/>
      <c r="AD3" s="115"/>
      <c r="AE3" s="115"/>
      <c r="AF3" s="115"/>
      <c r="AG3" s="115"/>
      <c r="AH3" s="115"/>
      <c r="AI3" s="115"/>
      <c r="AJ3" s="115"/>
      <c r="AK3" s="115"/>
      <c r="AL3" s="114" t="s">
        <v>86</v>
      </c>
      <c r="AM3" s="115"/>
      <c r="AN3" s="115"/>
      <c r="AO3" s="115"/>
      <c r="AP3" s="115"/>
      <c r="AQ3" s="115"/>
      <c r="AR3" s="115"/>
      <c r="AS3" s="115"/>
      <c r="AT3" s="115"/>
      <c r="AU3" s="115"/>
      <c r="AV3" s="115"/>
      <c r="AW3" s="116"/>
    </row>
    <row r="4" spans="1:49" ht="15">
      <c r="A4" s="119"/>
      <c r="B4" s="112" t="s">
        <v>2</v>
      </c>
      <c r="C4" s="113"/>
      <c r="D4" s="113"/>
      <c r="E4" s="113"/>
      <c r="F4" s="113"/>
      <c r="G4" s="113"/>
      <c r="H4" s="112" t="s">
        <v>3</v>
      </c>
      <c r="I4" s="113"/>
      <c r="J4" s="113"/>
      <c r="K4" s="113"/>
      <c r="L4" s="113"/>
      <c r="M4" s="113"/>
      <c r="N4" s="103" t="s">
        <v>2</v>
      </c>
      <c r="O4" s="104"/>
      <c r="P4" s="104"/>
      <c r="Q4" s="104"/>
      <c r="R4" s="104"/>
      <c r="S4" s="105"/>
      <c r="T4" s="103" t="s">
        <v>3</v>
      </c>
      <c r="U4" s="104"/>
      <c r="V4" s="104"/>
      <c r="W4" s="104"/>
      <c r="X4" s="104"/>
      <c r="Y4" s="105"/>
      <c r="Z4" s="112" t="s">
        <v>2</v>
      </c>
      <c r="AA4" s="113"/>
      <c r="AB4" s="113"/>
      <c r="AC4" s="113"/>
      <c r="AD4" s="113"/>
      <c r="AE4" s="113"/>
      <c r="AF4" s="112" t="s">
        <v>3</v>
      </c>
      <c r="AG4" s="113"/>
      <c r="AH4" s="113"/>
      <c r="AI4" s="113"/>
      <c r="AJ4" s="113"/>
      <c r="AK4" s="113"/>
      <c r="AL4" s="112" t="s">
        <v>2</v>
      </c>
      <c r="AM4" s="113"/>
      <c r="AN4" s="113"/>
      <c r="AO4" s="113"/>
      <c r="AP4" s="113"/>
      <c r="AQ4" s="113"/>
      <c r="AR4" s="112" t="s">
        <v>3</v>
      </c>
      <c r="AS4" s="113"/>
      <c r="AT4" s="113"/>
      <c r="AU4" s="113"/>
      <c r="AV4" s="113"/>
      <c r="AW4" s="117"/>
    </row>
    <row r="5" spans="1:49" ht="15">
      <c r="A5" s="120"/>
      <c r="B5" s="40" t="s">
        <v>20</v>
      </c>
      <c r="C5" s="41" t="s">
        <v>21</v>
      </c>
      <c r="D5" s="41" t="s">
        <v>22</v>
      </c>
      <c r="E5" s="41" t="s">
        <v>23</v>
      </c>
      <c r="F5" s="41" t="s">
        <v>23</v>
      </c>
      <c r="G5" s="42" t="s">
        <v>24</v>
      </c>
      <c r="H5" s="30" t="s">
        <v>20</v>
      </c>
      <c r="I5" s="3" t="s">
        <v>21</v>
      </c>
      <c r="J5" s="3" t="s">
        <v>22</v>
      </c>
      <c r="K5" s="3" t="s">
        <v>23</v>
      </c>
      <c r="L5" s="3" t="s">
        <v>23</v>
      </c>
      <c r="M5" s="6" t="s">
        <v>24</v>
      </c>
      <c r="N5" s="40" t="s">
        <v>20</v>
      </c>
      <c r="O5" s="41" t="s">
        <v>21</v>
      </c>
      <c r="P5" s="41" t="s">
        <v>22</v>
      </c>
      <c r="Q5" s="41" t="s">
        <v>23</v>
      </c>
      <c r="R5" s="41" t="s">
        <v>23</v>
      </c>
      <c r="S5" s="54" t="s">
        <v>24</v>
      </c>
      <c r="T5" s="30" t="s">
        <v>20</v>
      </c>
      <c r="U5" s="3" t="s">
        <v>21</v>
      </c>
      <c r="V5" s="3" t="s">
        <v>22</v>
      </c>
      <c r="W5" s="3" t="s">
        <v>23</v>
      </c>
      <c r="X5" s="3" t="s">
        <v>23</v>
      </c>
      <c r="Y5" s="10" t="s">
        <v>24</v>
      </c>
      <c r="Z5" s="40" t="s">
        <v>20</v>
      </c>
      <c r="AA5" s="41" t="s">
        <v>21</v>
      </c>
      <c r="AB5" s="41" t="s">
        <v>22</v>
      </c>
      <c r="AC5" s="41" t="s">
        <v>23</v>
      </c>
      <c r="AD5" s="41" t="s">
        <v>23</v>
      </c>
      <c r="AE5" s="42" t="s">
        <v>24</v>
      </c>
      <c r="AF5" s="30" t="s">
        <v>20</v>
      </c>
      <c r="AG5" s="3" t="s">
        <v>21</v>
      </c>
      <c r="AH5" s="3" t="s">
        <v>22</v>
      </c>
      <c r="AI5" s="3" t="s">
        <v>23</v>
      </c>
      <c r="AJ5" s="3" t="s">
        <v>23</v>
      </c>
      <c r="AK5" s="6" t="s">
        <v>24</v>
      </c>
      <c r="AL5" s="40" t="s">
        <v>20</v>
      </c>
      <c r="AM5" s="41" t="s">
        <v>21</v>
      </c>
      <c r="AN5" s="41" t="s">
        <v>22</v>
      </c>
      <c r="AO5" s="41" t="s">
        <v>23</v>
      </c>
      <c r="AP5" s="41" t="s">
        <v>23</v>
      </c>
      <c r="AQ5" s="42" t="s">
        <v>24</v>
      </c>
      <c r="AR5" s="30" t="s">
        <v>20</v>
      </c>
      <c r="AS5" s="3" t="s">
        <v>21</v>
      </c>
      <c r="AT5" s="3" t="s">
        <v>22</v>
      </c>
      <c r="AU5" s="3" t="s">
        <v>23</v>
      </c>
      <c r="AV5" s="3" t="s">
        <v>23</v>
      </c>
      <c r="AW5" s="10" t="s">
        <v>24</v>
      </c>
    </row>
    <row r="6" spans="1:49" ht="15.75">
      <c r="A6" s="9" t="s">
        <v>4</v>
      </c>
      <c r="B6" s="43" t="s">
        <v>25</v>
      </c>
      <c r="C6" s="44">
        <f>B1-40</f>
        <v>2464</v>
      </c>
      <c r="D6" s="44">
        <f>B1-40</f>
        <v>2464</v>
      </c>
      <c r="E6" s="44">
        <f>B1-40</f>
        <v>2464</v>
      </c>
      <c r="F6" s="44">
        <f>B1-40</f>
        <v>2464</v>
      </c>
      <c r="G6" s="45">
        <f>B1-40</f>
        <v>2464</v>
      </c>
      <c r="H6" s="31" t="s">
        <v>25</v>
      </c>
      <c r="I6" s="4">
        <f>$B1-40</f>
        <v>2464</v>
      </c>
      <c r="J6" s="4">
        <f>$B1-40</f>
        <v>2464</v>
      </c>
      <c r="K6" s="4">
        <f>$B1-40</f>
        <v>2464</v>
      </c>
      <c r="L6" s="4">
        <f>$B1-40</f>
        <v>2464</v>
      </c>
      <c r="M6" s="14">
        <f>$B1-40</f>
        <v>2464</v>
      </c>
      <c r="N6" s="43" t="s">
        <v>25</v>
      </c>
      <c r="O6" s="44">
        <f>$B1-40</f>
        <v>2464</v>
      </c>
      <c r="P6" s="44">
        <f>$B1-40</f>
        <v>2464</v>
      </c>
      <c r="Q6" s="44">
        <f>$B1-40</f>
        <v>2464</v>
      </c>
      <c r="R6" s="44">
        <f>$B1-40</f>
        <v>2464</v>
      </c>
      <c r="S6" s="55">
        <f>$B1-40</f>
        <v>2464</v>
      </c>
      <c r="T6" s="31" t="s">
        <v>25</v>
      </c>
      <c r="U6" s="4">
        <f>$B1-40</f>
        <v>2464</v>
      </c>
      <c r="V6" s="4">
        <f>$B1-40</f>
        <v>2464</v>
      </c>
      <c r="W6" s="4">
        <f>$B1-40</f>
        <v>2464</v>
      </c>
      <c r="X6" s="4">
        <f>$B1-40</f>
        <v>2464</v>
      </c>
      <c r="Y6" s="11">
        <f>$B1-40</f>
        <v>2464</v>
      </c>
      <c r="Z6" s="43" t="s">
        <v>25</v>
      </c>
      <c r="AA6" s="44">
        <f>B1-40</f>
        <v>2464</v>
      </c>
      <c r="AB6" s="44">
        <f>B1-40</f>
        <v>2464</v>
      </c>
      <c r="AC6" s="44">
        <f>B1-40</f>
        <v>2464</v>
      </c>
      <c r="AD6" s="44">
        <f>B1-40</f>
        <v>2464</v>
      </c>
      <c r="AE6" s="44">
        <f>B1-40</f>
        <v>2464</v>
      </c>
      <c r="AF6" s="31" t="s">
        <v>25</v>
      </c>
      <c r="AG6" s="4">
        <f>$B1-40</f>
        <v>2464</v>
      </c>
      <c r="AH6" s="4">
        <f>$B1-40</f>
        <v>2464</v>
      </c>
      <c r="AI6" s="4">
        <f>$B1-40</f>
        <v>2464</v>
      </c>
      <c r="AJ6" s="4">
        <f>$B1-40</f>
        <v>2464</v>
      </c>
      <c r="AK6" s="14">
        <f>$B1-40</f>
        <v>2464</v>
      </c>
      <c r="AL6" s="43" t="s">
        <v>25</v>
      </c>
      <c r="AM6" s="44">
        <f>B1-40</f>
        <v>2464</v>
      </c>
      <c r="AN6" s="44">
        <f>B1-40</f>
        <v>2464</v>
      </c>
      <c r="AO6" s="44">
        <f>B1-40</f>
        <v>2464</v>
      </c>
      <c r="AP6" s="44">
        <f>B1-40</f>
        <v>2464</v>
      </c>
      <c r="AQ6" s="45">
        <f>B1-40</f>
        <v>2464</v>
      </c>
      <c r="AR6" s="31" t="s">
        <v>25</v>
      </c>
      <c r="AS6" s="4">
        <f>$B1-40</f>
        <v>2464</v>
      </c>
      <c r="AT6" s="4">
        <f>$B1-40</f>
        <v>2464</v>
      </c>
      <c r="AU6" s="4">
        <f>$B1-40</f>
        <v>2464</v>
      </c>
      <c r="AV6" s="4">
        <f>$B1-40</f>
        <v>2464</v>
      </c>
      <c r="AW6" s="11">
        <f>$B1-40</f>
        <v>2464</v>
      </c>
    </row>
    <row r="7" spans="1:49" ht="27">
      <c r="A7" s="5" t="s">
        <v>5</v>
      </c>
      <c r="B7" s="43" t="s">
        <v>26</v>
      </c>
      <c r="C7" s="44">
        <f>(B2+15)/2</f>
        <v>1727.5</v>
      </c>
      <c r="D7" s="46"/>
      <c r="E7" s="46"/>
      <c r="F7" s="46"/>
      <c r="G7" s="47"/>
      <c r="H7" s="31" t="s">
        <v>33</v>
      </c>
      <c r="I7" s="4">
        <f>($B2+25)/2</f>
        <v>1732.5</v>
      </c>
      <c r="J7" s="4"/>
      <c r="K7" s="1"/>
      <c r="L7" s="1"/>
      <c r="M7" s="5"/>
      <c r="N7" s="43" t="s">
        <v>33</v>
      </c>
      <c r="O7" s="44">
        <f>($B2+25)/2</f>
        <v>1732.5</v>
      </c>
      <c r="P7" s="46"/>
      <c r="Q7" s="46"/>
      <c r="R7" s="46"/>
      <c r="S7" s="56"/>
      <c r="T7" s="31" t="s">
        <v>88</v>
      </c>
      <c r="U7" s="4">
        <f>($B2+32)/2</f>
        <v>1736</v>
      </c>
      <c r="V7" s="1"/>
      <c r="W7" s="1"/>
      <c r="X7" s="1"/>
      <c r="Y7" s="12"/>
      <c r="Z7" s="43" t="s">
        <v>94</v>
      </c>
      <c r="AA7" s="97">
        <f>(B2+31)/2</f>
        <v>1735.5</v>
      </c>
      <c r="AB7" s="46"/>
      <c r="AC7" s="46"/>
      <c r="AD7" s="46"/>
      <c r="AE7" s="47"/>
      <c r="AF7" s="31" t="s">
        <v>89</v>
      </c>
      <c r="AG7" s="44">
        <f>($B2+41.6)/2</f>
        <v>1740.8</v>
      </c>
      <c r="AH7" s="4"/>
      <c r="AI7" s="1"/>
      <c r="AJ7" s="1"/>
      <c r="AK7" s="5"/>
      <c r="AL7" s="43" t="s">
        <v>104</v>
      </c>
      <c r="AM7" s="97">
        <f>(B2+24)/2</f>
        <v>1732</v>
      </c>
      <c r="AN7" s="46"/>
      <c r="AO7" s="46"/>
      <c r="AP7" s="46"/>
      <c r="AQ7" s="47"/>
      <c r="AR7" s="31" t="s">
        <v>99</v>
      </c>
      <c r="AS7" s="44">
        <f>($B2+39)/2</f>
        <v>1739.5</v>
      </c>
      <c r="AT7" s="4"/>
      <c r="AU7" s="1"/>
      <c r="AV7" s="1"/>
      <c r="AW7" s="12"/>
    </row>
    <row r="8" spans="1:49" ht="27">
      <c r="A8" s="5" t="s">
        <v>6</v>
      </c>
      <c r="B8" s="43" t="s">
        <v>27</v>
      </c>
      <c r="C8" s="46"/>
      <c r="D8" s="44">
        <f>($B2+40)/3</f>
        <v>1160</v>
      </c>
      <c r="E8" s="46"/>
      <c r="F8" s="46"/>
      <c r="G8" s="47"/>
      <c r="H8" s="31" t="s">
        <v>34</v>
      </c>
      <c r="I8" s="1"/>
      <c r="J8" s="4">
        <f>($B2+50)/3</f>
        <v>1163.3333333333333</v>
      </c>
      <c r="K8" s="1"/>
      <c r="L8" s="1"/>
      <c r="M8" s="5"/>
      <c r="N8" s="43" t="s">
        <v>38</v>
      </c>
      <c r="O8" s="46"/>
      <c r="P8" s="57">
        <f>($B2+60)/3</f>
        <v>1166.6666666666667</v>
      </c>
      <c r="Q8" s="46"/>
      <c r="R8" s="46"/>
      <c r="S8" s="56"/>
      <c r="T8" s="31" t="s">
        <v>45</v>
      </c>
      <c r="U8" s="1"/>
      <c r="V8" s="17">
        <f>($B2+70)/3</f>
        <v>1170</v>
      </c>
      <c r="W8" s="1"/>
      <c r="X8" s="1"/>
      <c r="Y8" s="12"/>
      <c r="Z8" s="43" t="s">
        <v>95</v>
      </c>
      <c r="AA8" s="46"/>
      <c r="AB8" s="97">
        <f>($B2+71.5)/3</f>
        <v>1170.5</v>
      </c>
      <c r="AC8" s="46"/>
      <c r="AD8" s="46"/>
      <c r="AE8" s="47"/>
      <c r="AF8" s="31" t="s">
        <v>90</v>
      </c>
      <c r="AG8" s="1"/>
      <c r="AH8" s="44">
        <f>($B2+83.2)/3</f>
        <v>1174.3999999999999</v>
      </c>
      <c r="AI8" s="1"/>
      <c r="AJ8" s="1"/>
      <c r="AK8" s="5"/>
      <c r="AL8" s="43" t="s">
        <v>27</v>
      </c>
      <c r="AM8" s="46"/>
      <c r="AN8" s="97">
        <f>($B2+40)/3</f>
        <v>1160</v>
      </c>
      <c r="AO8" s="46"/>
      <c r="AP8" s="46"/>
      <c r="AQ8" s="47"/>
      <c r="AR8" s="31" t="s">
        <v>105</v>
      </c>
      <c r="AS8" s="1"/>
      <c r="AT8" s="44">
        <f>($B2+61)/3</f>
        <v>1167</v>
      </c>
      <c r="AU8" s="1"/>
      <c r="AV8" s="1"/>
      <c r="AW8" s="12"/>
    </row>
    <row r="9" spans="1:49" ht="39.75">
      <c r="A9" s="5" t="s">
        <v>7</v>
      </c>
      <c r="B9" s="43" t="s">
        <v>28</v>
      </c>
      <c r="C9" s="46"/>
      <c r="D9" s="46"/>
      <c r="E9" s="44">
        <f>($B2+65)/4</f>
        <v>876.25</v>
      </c>
      <c r="F9" s="46"/>
      <c r="G9" s="47"/>
      <c r="H9" s="31" t="s">
        <v>35</v>
      </c>
      <c r="I9" s="1"/>
      <c r="J9" s="1"/>
      <c r="K9" s="4">
        <f>($B2+75)/4</f>
        <v>878.75</v>
      </c>
      <c r="L9" s="1"/>
      <c r="M9" s="5"/>
      <c r="N9" s="43" t="s">
        <v>39</v>
      </c>
      <c r="O9" s="46"/>
      <c r="P9" s="46"/>
      <c r="Q9" s="44">
        <f>($B2+95)/4</f>
        <v>883.75</v>
      </c>
      <c r="R9" s="46"/>
      <c r="S9" s="56"/>
      <c r="T9" s="31" t="s">
        <v>46</v>
      </c>
      <c r="U9" s="1"/>
      <c r="V9" s="1"/>
      <c r="W9" s="4">
        <f>($B2+105)/4</f>
        <v>886.25</v>
      </c>
      <c r="X9" s="1"/>
      <c r="Y9" s="12"/>
      <c r="Z9" s="43" t="s">
        <v>96</v>
      </c>
      <c r="AA9" s="46"/>
      <c r="AB9" s="46"/>
      <c r="AC9" s="97">
        <f>($B2+110)/4</f>
        <v>887.5</v>
      </c>
      <c r="AD9" s="46"/>
      <c r="AE9" s="47"/>
      <c r="AF9" s="31" t="s">
        <v>91</v>
      </c>
      <c r="AG9" s="1"/>
      <c r="AH9" s="1"/>
      <c r="AI9" s="44">
        <f>($B2+124.8)/4</f>
        <v>891.2</v>
      </c>
      <c r="AJ9" s="1"/>
      <c r="AK9" s="5"/>
      <c r="AL9" s="43" t="s">
        <v>107</v>
      </c>
      <c r="AM9" s="46"/>
      <c r="AN9" s="46"/>
      <c r="AO9" s="97">
        <f>($B2+94)/4</f>
        <v>883.5</v>
      </c>
      <c r="AP9" s="46"/>
      <c r="AQ9" s="47"/>
      <c r="AR9" s="31" t="s">
        <v>101</v>
      </c>
      <c r="AS9" s="1"/>
      <c r="AT9" s="1"/>
      <c r="AU9" s="44">
        <f>($B2+117)/4</f>
        <v>889.25</v>
      </c>
      <c r="AV9" s="1"/>
      <c r="AW9" s="12"/>
    </row>
    <row r="10" spans="1:49" ht="27">
      <c r="A10" s="5" t="s">
        <v>8</v>
      </c>
      <c r="B10" s="43" t="s">
        <v>29</v>
      </c>
      <c r="C10" s="46"/>
      <c r="D10" s="46"/>
      <c r="E10" s="46"/>
      <c r="F10" s="44">
        <f>($B2+30)/4</f>
        <v>867.5</v>
      </c>
      <c r="G10" s="47"/>
      <c r="H10" s="31" t="s">
        <v>36</v>
      </c>
      <c r="I10" s="1"/>
      <c r="J10" s="1"/>
      <c r="K10" s="1"/>
      <c r="L10" s="4">
        <f>($B2+50)/4</f>
        <v>872.5</v>
      </c>
      <c r="M10" s="5"/>
      <c r="N10" s="43" t="s">
        <v>36</v>
      </c>
      <c r="O10" s="46"/>
      <c r="P10" s="46"/>
      <c r="Q10" s="46"/>
      <c r="R10" s="44">
        <f>($B2+50)/4</f>
        <v>872.5</v>
      </c>
      <c r="S10" s="56"/>
      <c r="T10" s="31" t="s">
        <v>47</v>
      </c>
      <c r="U10" s="1"/>
      <c r="V10" s="1"/>
      <c r="W10" s="1"/>
      <c r="X10" s="4">
        <f>($B2+70)/4</f>
        <v>877.5</v>
      </c>
      <c r="Y10" s="12"/>
      <c r="Z10" s="43" t="s">
        <v>97</v>
      </c>
      <c r="AA10" s="46"/>
      <c r="AB10" s="46"/>
      <c r="AC10" s="46"/>
      <c r="AD10" s="97">
        <f>($B2+62)/4</f>
        <v>875.5</v>
      </c>
      <c r="AE10" s="47"/>
      <c r="AF10" s="31" t="s">
        <v>92</v>
      </c>
      <c r="AG10" s="1"/>
      <c r="AH10" s="1"/>
      <c r="AI10" s="1"/>
      <c r="AJ10" s="44">
        <f>($B2+83.2)/4</f>
        <v>880.8</v>
      </c>
      <c r="AK10" s="5"/>
      <c r="AL10" s="43" t="s">
        <v>106</v>
      </c>
      <c r="AM10" s="46"/>
      <c r="AN10" s="46"/>
      <c r="AO10" s="46"/>
      <c r="AP10" s="97">
        <f>($B2+48)/4</f>
        <v>872</v>
      </c>
      <c r="AQ10" s="47"/>
      <c r="AR10" s="31" t="s">
        <v>100</v>
      </c>
      <c r="AS10" s="1"/>
      <c r="AT10" s="1"/>
      <c r="AU10" s="1"/>
      <c r="AV10" s="44">
        <f>($B2+78)/4</f>
        <v>879.5</v>
      </c>
      <c r="AW10" s="12"/>
    </row>
    <row r="11" spans="1:49" ht="39.75">
      <c r="A11" s="5" t="s">
        <v>9</v>
      </c>
      <c r="B11" s="43" t="s">
        <v>30</v>
      </c>
      <c r="C11" s="46"/>
      <c r="D11" s="46"/>
      <c r="E11" s="46"/>
      <c r="F11" s="46"/>
      <c r="G11" s="45">
        <f>($B2+90)/5</f>
        <v>706</v>
      </c>
      <c r="H11" s="31" t="s">
        <v>37</v>
      </c>
      <c r="I11" s="1"/>
      <c r="J11" s="1"/>
      <c r="K11" s="1"/>
      <c r="L11" s="1"/>
      <c r="M11" s="14">
        <f>($B2+100)/5</f>
        <v>708</v>
      </c>
      <c r="N11" s="43" t="s">
        <v>40</v>
      </c>
      <c r="O11" s="46"/>
      <c r="P11" s="46"/>
      <c r="Q11" s="46"/>
      <c r="R11" s="46"/>
      <c r="S11" s="55">
        <f>($B2+130)/5</f>
        <v>714</v>
      </c>
      <c r="T11" s="31" t="s">
        <v>48</v>
      </c>
      <c r="U11" s="1"/>
      <c r="V11" s="1"/>
      <c r="W11" s="1"/>
      <c r="X11" s="1"/>
      <c r="Y11" s="11">
        <f>($B2+140)/5</f>
        <v>716</v>
      </c>
      <c r="Z11" s="43" t="s">
        <v>98</v>
      </c>
      <c r="AA11" s="46"/>
      <c r="AB11" s="46"/>
      <c r="AC11" s="46"/>
      <c r="AD11" s="46"/>
      <c r="AE11" s="98">
        <f>($B2+144)/5</f>
        <v>716.8</v>
      </c>
      <c r="AF11" s="31" t="s">
        <v>93</v>
      </c>
      <c r="AG11" s="1"/>
      <c r="AH11" s="1"/>
      <c r="AI11" s="1"/>
      <c r="AJ11" s="1"/>
      <c r="AK11" s="45">
        <f>($B2+166.4)/5</f>
        <v>721.28</v>
      </c>
      <c r="AL11" s="43" t="s">
        <v>40</v>
      </c>
      <c r="AM11" s="46"/>
      <c r="AN11" s="46"/>
      <c r="AO11" s="46"/>
      <c r="AP11" s="46"/>
      <c r="AQ11" s="98">
        <f>($B2+130)/5</f>
        <v>714</v>
      </c>
      <c r="AR11" s="31" t="s">
        <v>102</v>
      </c>
      <c r="AS11" s="1"/>
      <c r="AT11" s="1"/>
      <c r="AU11" s="1"/>
      <c r="AV11" s="1"/>
      <c r="AW11" s="55">
        <f>($B2+155)/5</f>
        <v>719</v>
      </c>
    </row>
    <row r="12" spans="1:49" ht="15">
      <c r="A12" s="5" t="s">
        <v>10</v>
      </c>
      <c r="B12" s="43" t="s">
        <v>83</v>
      </c>
      <c r="C12" s="46">
        <f>$C7-49</f>
        <v>1678.5</v>
      </c>
      <c r="D12" s="46">
        <f>D8-49</f>
        <v>1111</v>
      </c>
      <c r="E12" s="46">
        <f>E9-49</f>
        <v>827.25</v>
      </c>
      <c r="F12" s="46">
        <f>F10-49</f>
        <v>818.5</v>
      </c>
      <c r="G12" s="47">
        <f>G11-49</f>
        <v>657</v>
      </c>
      <c r="H12" s="31" t="s">
        <v>83</v>
      </c>
      <c r="I12" s="1">
        <f>$I7-49</f>
        <v>1683.5</v>
      </c>
      <c r="J12" s="1">
        <f>J8-49</f>
        <v>1114.3333333333333</v>
      </c>
      <c r="K12" s="1">
        <f>K9-49</f>
        <v>829.75</v>
      </c>
      <c r="L12" s="1">
        <f>L10-49</f>
        <v>823.5</v>
      </c>
      <c r="M12" s="5">
        <f>M11-49</f>
        <v>659</v>
      </c>
      <c r="N12" s="43" t="s">
        <v>41</v>
      </c>
      <c r="O12" s="46">
        <f>$O7-70</f>
        <v>1662.5</v>
      </c>
      <c r="P12" s="58">
        <f>P8-70</f>
        <v>1096.6666666666667</v>
      </c>
      <c r="Q12" s="58">
        <f>Q9-70</f>
        <v>813.75</v>
      </c>
      <c r="R12" s="58">
        <f>R10-70</f>
        <v>802.5</v>
      </c>
      <c r="S12" s="58">
        <f>S11-70</f>
        <v>644</v>
      </c>
      <c r="T12" s="31" t="s">
        <v>41</v>
      </c>
      <c r="U12" s="2">
        <f>U7-70</f>
        <v>1666</v>
      </c>
      <c r="V12" s="18">
        <f>V8-70</f>
        <v>1100</v>
      </c>
      <c r="W12" s="19">
        <f>W9-70</f>
        <v>816.25</v>
      </c>
      <c r="X12" s="19">
        <f>X10-7</f>
        <v>870.5</v>
      </c>
      <c r="Y12" s="20">
        <f>Y11-70</f>
        <v>646</v>
      </c>
      <c r="Z12" s="43" t="s">
        <v>87</v>
      </c>
      <c r="AA12" s="46">
        <f>$C7-50</f>
        <v>1677.5</v>
      </c>
      <c r="AB12" s="46">
        <f>AB8-50</f>
        <v>1120.5</v>
      </c>
      <c r="AC12" s="46">
        <f>AC9-50</f>
        <v>837.5</v>
      </c>
      <c r="AD12" s="46">
        <f>AD10-50</f>
        <v>825.5</v>
      </c>
      <c r="AE12" s="47">
        <f>AE11-50</f>
        <v>666.8</v>
      </c>
      <c r="AF12" s="31" t="s">
        <v>87</v>
      </c>
      <c r="AG12" s="1">
        <f>AG7-50</f>
        <v>1690.8</v>
      </c>
      <c r="AH12" s="1">
        <f>AH8-50</f>
        <v>1124.3999999999999</v>
      </c>
      <c r="AI12" s="1">
        <f>AI9-50</f>
        <v>841.2</v>
      </c>
      <c r="AJ12" s="1">
        <f>AJ10-50</f>
        <v>830.8</v>
      </c>
      <c r="AK12" s="5">
        <f>AK11-50</f>
        <v>671.28</v>
      </c>
      <c r="AL12" s="43" t="s">
        <v>103</v>
      </c>
      <c r="AM12" s="46">
        <f>AM7-84</f>
        <v>1648</v>
      </c>
      <c r="AN12" s="46">
        <f>AN8-84</f>
        <v>1076</v>
      </c>
      <c r="AO12" s="46">
        <f>AO9-84</f>
        <v>799.5</v>
      </c>
      <c r="AP12" s="46">
        <f>AP10-84</f>
        <v>788</v>
      </c>
      <c r="AQ12" s="47">
        <f>AQ11-84</f>
        <v>630</v>
      </c>
      <c r="AR12" s="31" t="s">
        <v>103</v>
      </c>
      <c r="AS12" s="1">
        <f>AS7-84</f>
        <v>1655.5</v>
      </c>
      <c r="AT12" s="1">
        <f>AT8-84</f>
        <v>1083</v>
      </c>
      <c r="AU12" s="1">
        <f>AU9-84</f>
        <v>805.25</v>
      </c>
      <c r="AV12" s="1">
        <f>AV10-84</f>
        <v>795.5</v>
      </c>
      <c r="AW12" s="12">
        <f>AW11-84</f>
        <v>635</v>
      </c>
    </row>
    <row r="13" spans="1:49" ht="15">
      <c r="A13" s="5" t="s">
        <v>11</v>
      </c>
      <c r="B13" s="43" t="s">
        <v>83</v>
      </c>
      <c r="C13" s="46">
        <f>C7-49</f>
        <v>1678.5</v>
      </c>
      <c r="D13" s="46">
        <f>D8-49</f>
        <v>1111</v>
      </c>
      <c r="E13" s="46">
        <f>E9-49</f>
        <v>827.25</v>
      </c>
      <c r="F13" s="46">
        <f>F10-49</f>
        <v>818.5</v>
      </c>
      <c r="G13" s="47">
        <f>G11-49</f>
        <v>657</v>
      </c>
      <c r="H13" s="31" t="s">
        <v>83</v>
      </c>
      <c r="I13" s="1">
        <f>I7-49</f>
        <v>1683.5</v>
      </c>
      <c r="J13" s="1">
        <f>J8-49</f>
        <v>1114.3333333333333</v>
      </c>
      <c r="K13" s="1">
        <f>K9-49</f>
        <v>829.75</v>
      </c>
      <c r="L13" s="1">
        <f>L10-49</f>
        <v>823.5</v>
      </c>
      <c r="M13" s="5">
        <f>M11-49</f>
        <v>659</v>
      </c>
      <c r="N13" s="43" t="s">
        <v>41</v>
      </c>
      <c r="O13" s="46">
        <f>$O7-70</f>
        <v>1662.5</v>
      </c>
      <c r="P13" s="58">
        <f>P8-70</f>
        <v>1096.6666666666667</v>
      </c>
      <c r="Q13" s="58">
        <f>Q9-70</f>
        <v>813.75</v>
      </c>
      <c r="R13" s="58">
        <f>R10-70</f>
        <v>802.5</v>
      </c>
      <c r="S13" s="58">
        <f>S11-70</f>
        <v>644</v>
      </c>
      <c r="T13" s="31" t="s">
        <v>41</v>
      </c>
      <c r="U13" s="2">
        <f>U7-70</f>
        <v>1666</v>
      </c>
      <c r="V13" s="18">
        <f>V8-70</f>
        <v>1100</v>
      </c>
      <c r="W13" s="19">
        <f>W9-70</f>
        <v>816.25</v>
      </c>
      <c r="X13" s="19">
        <f>X10-7</f>
        <v>870.5</v>
      </c>
      <c r="Y13" s="20">
        <f>Y11-70</f>
        <v>646</v>
      </c>
      <c r="Z13" s="43" t="s">
        <v>87</v>
      </c>
      <c r="AA13" s="46">
        <f>AA7-50</f>
        <v>1685.5</v>
      </c>
      <c r="AB13" s="46">
        <f>AB8-50</f>
        <v>1120.5</v>
      </c>
      <c r="AC13" s="46">
        <f>AC9-50</f>
        <v>837.5</v>
      </c>
      <c r="AD13" s="46">
        <f>AD10-50</f>
        <v>825.5</v>
      </c>
      <c r="AE13" s="47">
        <f>AE11-50</f>
        <v>666.8</v>
      </c>
      <c r="AF13" s="31" t="s">
        <v>87</v>
      </c>
      <c r="AG13" s="1">
        <f>AG7-50</f>
        <v>1690.8</v>
      </c>
      <c r="AH13" s="1">
        <f>AH8-50</f>
        <v>1124.3999999999999</v>
      </c>
      <c r="AI13" s="1">
        <f>AI9-50</f>
        <v>841.2</v>
      </c>
      <c r="AJ13" s="1">
        <f>AJ10-50</f>
        <v>830.8</v>
      </c>
      <c r="AK13" s="5">
        <f>AK11-50</f>
        <v>671.28</v>
      </c>
      <c r="AL13" s="43" t="s">
        <v>103</v>
      </c>
      <c r="AM13" s="46">
        <f>AM7-84</f>
        <v>1648</v>
      </c>
      <c r="AN13" s="46">
        <f>AN8-84</f>
        <v>1076</v>
      </c>
      <c r="AO13" s="46">
        <f>AO9-84</f>
        <v>799.5</v>
      </c>
      <c r="AP13" s="46">
        <f>AP10-84</f>
        <v>788</v>
      </c>
      <c r="AQ13" s="47">
        <f>AQ11-84</f>
        <v>630</v>
      </c>
      <c r="AR13" s="31" t="s">
        <v>103</v>
      </c>
      <c r="AS13" s="1">
        <f>AS7-84</f>
        <v>1655.5</v>
      </c>
      <c r="AT13" s="1">
        <f>AT8-84</f>
        <v>1083</v>
      </c>
      <c r="AU13" s="1">
        <f>AU9-84</f>
        <v>805.25</v>
      </c>
      <c r="AV13" s="1">
        <f>AV10-84</f>
        <v>795.5</v>
      </c>
      <c r="AW13" s="12">
        <f>AW11-84</f>
        <v>635</v>
      </c>
    </row>
    <row r="14" spans="1:49" ht="15">
      <c r="A14" s="5" t="s">
        <v>12</v>
      </c>
      <c r="B14" s="43" t="s">
        <v>83</v>
      </c>
      <c r="C14" s="46">
        <f>C7-49</f>
        <v>1678.5</v>
      </c>
      <c r="D14" s="46">
        <f>D8-49</f>
        <v>1111</v>
      </c>
      <c r="E14" s="46">
        <f>E9-49</f>
        <v>827.25</v>
      </c>
      <c r="F14" s="46">
        <f>F10-49</f>
        <v>818.5</v>
      </c>
      <c r="G14" s="47">
        <f>G11-49</f>
        <v>657</v>
      </c>
      <c r="H14" s="31" t="s">
        <v>83</v>
      </c>
      <c r="I14" s="1">
        <f>I7-49</f>
        <v>1683.5</v>
      </c>
      <c r="J14" s="1">
        <f>J8-49</f>
        <v>1114.3333333333333</v>
      </c>
      <c r="K14" s="1">
        <f>K9-49</f>
        <v>829.75</v>
      </c>
      <c r="L14" s="1">
        <f>L10-49</f>
        <v>823.5</v>
      </c>
      <c r="M14" s="5">
        <f>M11-49</f>
        <v>659</v>
      </c>
      <c r="N14" s="43" t="s">
        <v>41</v>
      </c>
      <c r="O14" s="46">
        <f>$O7-70</f>
        <v>1662.5</v>
      </c>
      <c r="P14" s="58">
        <f>P8-70</f>
        <v>1096.6666666666667</v>
      </c>
      <c r="Q14" s="58">
        <f>Q9-70</f>
        <v>813.75</v>
      </c>
      <c r="R14" s="58">
        <f>R10-70</f>
        <v>802.5</v>
      </c>
      <c r="S14" s="58">
        <f>S11-70</f>
        <v>644</v>
      </c>
      <c r="T14" s="31" t="s">
        <v>41</v>
      </c>
      <c r="U14" s="2">
        <f>U7-70</f>
        <v>1666</v>
      </c>
      <c r="V14" s="18">
        <f>V8-70</f>
        <v>1100</v>
      </c>
      <c r="W14" s="19">
        <f>W9-70</f>
        <v>816.25</v>
      </c>
      <c r="X14" s="19">
        <f>X10-7</f>
        <v>870.5</v>
      </c>
      <c r="Y14" s="20">
        <f>Y11-70</f>
        <v>646</v>
      </c>
      <c r="Z14" s="43" t="s">
        <v>87</v>
      </c>
      <c r="AA14" s="46">
        <f>AA7-50</f>
        <v>1685.5</v>
      </c>
      <c r="AB14" s="46">
        <f>AB8-50</f>
        <v>1120.5</v>
      </c>
      <c r="AC14" s="46">
        <f>AC9-50</f>
        <v>837.5</v>
      </c>
      <c r="AD14" s="46">
        <f>AD10-50</f>
        <v>825.5</v>
      </c>
      <c r="AE14" s="47">
        <f>AE11-50</f>
        <v>666.8</v>
      </c>
      <c r="AF14" s="31" t="s">
        <v>87</v>
      </c>
      <c r="AG14" s="1">
        <f>AG7-50</f>
        <v>1690.8</v>
      </c>
      <c r="AH14" s="1">
        <f>AH8-50</f>
        <v>1124.3999999999999</v>
      </c>
      <c r="AI14" s="1">
        <f>AI9-50</f>
        <v>841.2</v>
      </c>
      <c r="AJ14" s="1">
        <f>AJ10-50</f>
        <v>830.8</v>
      </c>
      <c r="AK14" s="5">
        <f>AK11-50</f>
        <v>671.28</v>
      </c>
      <c r="AL14" s="43" t="s">
        <v>103</v>
      </c>
      <c r="AM14" s="46">
        <f>AM7-84</f>
        <v>1648</v>
      </c>
      <c r="AN14" s="46">
        <f>AN8-84</f>
        <v>1076</v>
      </c>
      <c r="AO14" s="46">
        <f>AO9-84</f>
        <v>799.5</v>
      </c>
      <c r="AP14" s="46">
        <f>AP10-84</f>
        <v>788</v>
      </c>
      <c r="AQ14" s="47">
        <f>AQ11-84</f>
        <v>630</v>
      </c>
      <c r="AR14" s="31" t="s">
        <v>103</v>
      </c>
      <c r="AS14" s="1">
        <f>AS7-84</f>
        <v>1655.5</v>
      </c>
      <c r="AT14" s="1">
        <f>AT8-84</f>
        <v>1083</v>
      </c>
      <c r="AU14" s="1">
        <f>AU9-84</f>
        <v>805.25</v>
      </c>
      <c r="AV14" s="1">
        <f>AV10-84</f>
        <v>795.5</v>
      </c>
      <c r="AW14" s="12">
        <f>AW11-84</f>
        <v>635</v>
      </c>
    </row>
    <row r="15" spans="1:49" s="25" customFormat="1" ht="15">
      <c r="A15" s="21" t="s">
        <v>13</v>
      </c>
      <c r="B15" s="48" t="s">
        <v>31</v>
      </c>
      <c r="C15" s="49">
        <f>$B2</f>
        <v>3440</v>
      </c>
      <c r="D15" s="49">
        <f>$B2</f>
        <v>3440</v>
      </c>
      <c r="E15" s="49">
        <f>$B2</f>
        <v>3440</v>
      </c>
      <c r="F15" s="49">
        <f>$B2</f>
        <v>3440</v>
      </c>
      <c r="G15" s="50">
        <f>$B2</f>
        <v>3440</v>
      </c>
      <c r="H15" s="32" t="s">
        <v>31</v>
      </c>
      <c r="I15" s="22">
        <f>$B2</f>
        <v>3440</v>
      </c>
      <c r="J15" s="22">
        <f>$B2</f>
        <v>3440</v>
      </c>
      <c r="K15" s="22">
        <f>$B2</f>
        <v>3440</v>
      </c>
      <c r="L15" s="22">
        <f>$B2</f>
        <v>3440</v>
      </c>
      <c r="M15" s="23">
        <f>$B2</f>
        <v>3440</v>
      </c>
      <c r="N15" s="48" t="s">
        <v>31</v>
      </c>
      <c r="O15" s="49">
        <f>$B2</f>
        <v>3440</v>
      </c>
      <c r="P15" s="49">
        <f>$B2</f>
        <v>3440</v>
      </c>
      <c r="Q15" s="49">
        <f>$B2</f>
        <v>3440</v>
      </c>
      <c r="R15" s="49">
        <f>$B2</f>
        <v>3440</v>
      </c>
      <c r="S15" s="59">
        <f>$B2</f>
        <v>3440</v>
      </c>
      <c r="T15" s="32" t="s">
        <v>31</v>
      </c>
      <c r="U15" s="22">
        <f>$B2</f>
        <v>3440</v>
      </c>
      <c r="V15" s="22">
        <f>$B2</f>
        <v>3440</v>
      </c>
      <c r="W15" s="22">
        <f>$B2</f>
        <v>3440</v>
      </c>
      <c r="X15" s="22">
        <f>$B2</f>
        <v>3440</v>
      </c>
      <c r="Y15" s="24">
        <f>$B2</f>
        <v>3440</v>
      </c>
      <c r="Z15" s="48" t="s">
        <v>31</v>
      </c>
      <c r="AA15" s="49">
        <f>$B2</f>
        <v>3440</v>
      </c>
      <c r="AB15" s="49">
        <f>$B2</f>
        <v>3440</v>
      </c>
      <c r="AC15" s="49">
        <f>$B2</f>
        <v>3440</v>
      </c>
      <c r="AD15" s="49">
        <f>$B2</f>
        <v>3440</v>
      </c>
      <c r="AE15" s="50">
        <f>$B2</f>
        <v>3440</v>
      </c>
      <c r="AF15" s="32" t="s">
        <v>31</v>
      </c>
      <c r="AG15" s="22">
        <f>$B2</f>
        <v>3440</v>
      </c>
      <c r="AH15" s="22">
        <f>$B2</f>
        <v>3440</v>
      </c>
      <c r="AI15" s="22">
        <f>$B2</f>
        <v>3440</v>
      </c>
      <c r="AJ15" s="22">
        <f>$B2</f>
        <v>3440</v>
      </c>
      <c r="AK15" s="23">
        <f>$B2</f>
        <v>3440</v>
      </c>
      <c r="AL15" s="48" t="s">
        <v>31</v>
      </c>
      <c r="AM15" s="49">
        <f>$B2</f>
        <v>3440</v>
      </c>
      <c r="AN15" s="49">
        <f>$B2</f>
        <v>3440</v>
      </c>
      <c r="AO15" s="49">
        <f>$B2</f>
        <v>3440</v>
      </c>
      <c r="AP15" s="49">
        <f>$B2</f>
        <v>3440</v>
      </c>
      <c r="AQ15" s="50">
        <f>$B2</f>
        <v>3440</v>
      </c>
      <c r="AR15" s="32" t="s">
        <v>31</v>
      </c>
      <c r="AS15" s="22">
        <f>$B2</f>
        <v>3440</v>
      </c>
      <c r="AT15" s="22">
        <f>$B2</f>
        <v>3440</v>
      </c>
      <c r="AU15" s="22">
        <f>$B2</f>
        <v>3440</v>
      </c>
      <c r="AV15" s="22">
        <f>$B2</f>
        <v>3440</v>
      </c>
      <c r="AW15" s="24">
        <f>$B2</f>
        <v>3440</v>
      </c>
    </row>
    <row r="16" spans="1:49" s="25" customFormat="1" ht="15.75" thickBot="1">
      <c r="A16" s="26" t="s">
        <v>14</v>
      </c>
      <c r="B16" s="51" t="s">
        <v>31</v>
      </c>
      <c r="C16" s="52">
        <f>$B2</f>
        <v>3440</v>
      </c>
      <c r="D16" s="52">
        <f>$B2</f>
        <v>3440</v>
      </c>
      <c r="E16" s="52">
        <f>$B2</f>
        <v>3440</v>
      </c>
      <c r="F16" s="52">
        <f>$B2</f>
        <v>3440</v>
      </c>
      <c r="G16" s="53">
        <f>$B2</f>
        <v>3440</v>
      </c>
      <c r="H16" s="33" t="s">
        <v>31</v>
      </c>
      <c r="I16" s="27">
        <f>$B2</f>
        <v>3440</v>
      </c>
      <c r="J16" s="27">
        <f>$B2</f>
        <v>3440</v>
      </c>
      <c r="K16" s="27">
        <f>$B2</f>
        <v>3440</v>
      </c>
      <c r="L16" s="27">
        <f>$B2</f>
        <v>3440</v>
      </c>
      <c r="M16" s="28">
        <f>$B2</f>
        <v>3440</v>
      </c>
      <c r="N16" s="51" t="s">
        <v>31</v>
      </c>
      <c r="O16" s="52">
        <f>$B2</f>
        <v>3440</v>
      </c>
      <c r="P16" s="52">
        <f>$B2</f>
        <v>3440</v>
      </c>
      <c r="Q16" s="52">
        <f>$B2</f>
        <v>3440</v>
      </c>
      <c r="R16" s="52">
        <f>$B2</f>
        <v>3440</v>
      </c>
      <c r="S16" s="60">
        <f>$B2</f>
        <v>3440</v>
      </c>
      <c r="T16" s="33" t="s">
        <v>31</v>
      </c>
      <c r="U16" s="27">
        <f>$B2</f>
        <v>3440</v>
      </c>
      <c r="V16" s="27">
        <f>$B2</f>
        <v>3440</v>
      </c>
      <c r="W16" s="27">
        <f>$B2</f>
        <v>3440</v>
      </c>
      <c r="X16" s="27">
        <f>$B2</f>
        <v>3440</v>
      </c>
      <c r="Y16" s="29">
        <f>$B2</f>
        <v>3440</v>
      </c>
      <c r="Z16" s="51" t="s">
        <v>31</v>
      </c>
      <c r="AA16" s="52">
        <f>$B2</f>
        <v>3440</v>
      </c>
      <c r="AB16" s="52">
        <f>$B2</f>
        <v>3440</v>
      </c>
      <c r="AC16" s="52">
        <f>$B2</f>
        <v>3440</v>
      </c>
      <c r="AD16" s="52">
        <f>$B2</f>
        <v>3440</v>
      </c>
      <c r="AE16" s="53">
        <f>$B2</f>
        <v>3440</v>
      </c>
      <c r="AF16" s="33" t="s">
        <v>31</v>
      </c>
      <c r="AG16" s="27">
        <f>$B2</f>
        <v>3440</v>
      </c>
      <c r="AH16" s="27">
        <f>$B2</f>
        <v>3440</v>
      </c>
      <c r="AI16" s="27">
        <f>$B2</f>
        <v>3440</v>
      </c>
      <c r="AJ16" s="27">
        <f>$B2</f>
        <v>3440</v>
      </c>
      <c r="AK16" s="28">
        <f>$B2</f>
        <v>3440</v>
      </c>
      <c r="AL16" s="51" t="s">
        <v>31</v>
      </c>
      <c r="AM16" s="52">
        <f>$B2</f>
        <v>3440</v>
      </c>
      <c r="AN16" s="52">
        <f>$B2</f>
        <v>3440</v>
      </c>
      <c r="AO16" s="52">
        <f>$B2</f>
        <v>3440</v>
      </c>
      <c r="AP16" s="52">
        <f>$B2</f>
        <v>3440</v>
      </c>
      <c r="AQ16" s="53">
        <f>$B2</f>
        <v>3440</v>
      </c>
      <c r="AR16" s="33" t="s">
        <v>31</v>
      </c>
      <c r="AS16" s="27">
        <f>$B2</f>
        <v>3440</v>
      </c>
      <c r="AT16" s="27">
        <f>$B2</f>
        <v>3440</v>
      </c>
      <c r="AU16" s="27">
        <f>$B2</f>
        <v>3440</v>
      </c>
      <c r="AV16" s="27">
        <f>$B2</f>
        <v>3440</v>
      </c>
      <c r="AW16" s="29">
        <f>$B2</f>
        <v>3440</v>
      </c>
    </row>
    <row r="17" spans="1:49" s="25" customFormat="1" ht="15">
      <c r="A17" s="111" t="s">
        <v>15</v>
      </c>
      <c r="B17" s="73" t="s">
        <v>80</v>
      </c>
      <c r="C17" s="74">
        <f>C7-32</f>
        <v>1695.5</v>
      </c>
      <c r="D17" s="74">
        <f>D8-32</f>
        <v>1128</v>
      </c>
      <c r="E17" s="74">
        <f>E9-32</f>
        <v>844.25</v>
      </c>
      <c r="F17" s="74">
        <f>F10-32</f>
        <v>835.5</v>
      </c>
      <c r="G17" s="75">
        <f>G11-32</f>
        <v>674</v>
      </c>
      <c r="H17" s="73" t="s">
        <v>80</v>
      </c>
      <c r="I17" s="74">
        <f>I7-32</f>
        <v>1700.5</v>
      </c>
      <c r="J17" s="74">
        <f>J8-32</f>
        <v>1131.3333333333333</v>
      </c>
      <c r="K17" s="74">
        <f>K9-32</f>
        <v>846.75</v>
      </c>
      <c r="L17" s="74">
        <f>L10-32</f>
        <v>840.5</v>
      </c>
      <c r="M17" s="88">
        <f>M11-32</f>
        <v>676</v>
      </c>
      <c r="N17" s="73" t="s">
        <v>42</v>
      </c>
      <c r="O17" s="74">
        <f>$O7-54</f>
        <v>1678.5</v>
      </c>
      <c r="P17" s="76">
        <f>P8-54</f>
        <v>1112.6666666666667</v>
      </c>
      <c r="Q17" s="76">
        <f>Q9-54</f>
        <v>829.75</v>
      </c>
      <c r="R17" s="76">
        <f>R10-54</f>
        <v>818.5</v>
      </c>
      <c r="S17" s="76">
        <f>S11-54</f>
        <v>660</v>
      </c>
      <c r="T17" s="73" t="s">
        <v>42</v>
      </c>
      <c r="U17" s="74">
        <f>U7-54</f>
        <v>1682</v>
      </c>
      <c r="V17" s="77">
        <f>V8-54</f>
        <v>1116</v>
      </c>
      <c r="W17" s="78">
        <f>W9-54</f>
        <v>832.25</v>
      </c>
      <c r="X17" s="78">
        <f>X10-54</f>
        <v>823.5</v>
      </c>
      <c r="Y17" s="79">
        <f>Y11-54</f>
        <v>662</v>
      </c>
      <c r="Z17" s="73" t="s">
        <v>111</v>
      </c>
      <c r="AA17" s="74">
        <f>AA7-36</f>
        <v>1699.5</v>
      </c>
      <c r="AB17" s="74">
        <f>AB8-36</f>
        <v>1134.5</v>
      </c>
      <c r="AC17" s="74">
        <f>AC9-36</f>
        <v>851.5</v>
      </c>
      <c r="AD17" s="74">
        <f>AD10-36</f>
        <v>839.5</v>
      </c>
      <c r="AE17" s="75">
        <f>AE11-36</f>
        <v>680.8</v>
      </c>
      <c r="AF17" s="73" t="s">
        <v>111</v>
      </c>
      <c r="AG17" s="74">
        <f>AG7-36</f>
        <v>1704.8</v>
      </c>
      <c r="AH17" s="74">
        <f>AH8-36</f>
        <v>1138.3999999999999</v>
      </c>
      <c r="AI17" s="74">
        <f>AI9-36</f>
        <v>855.2</v>
      </c>
      <c r="AJ17" s="74">
        <f>AJ10-36</f>
        <v>844.8</v>
      </c>
      <c r="AK17" s="88">
        <f>AK11-36</f>
        <v>685.28</v>
      </c>
      <c r="AL17" s="73" t="s">
        <v>109</v>
      </c>
      <c r="AM17" s="74">
        <f>AM7-61</f>
        <v>1671</v>
      </c>
      <c r="AN17" s="74">
        <f>AN8-61</f>
        <v>1099</v>
      </c>
      <c r="AO17" s="74">
        <f>AO9-61</f>
        <v>822.5</v>
      </c>
      <c r="AP17" s="74">
        <f>AP10-61</f>
        <v>811</v>
      </c>
      <c r="AQ17" s="75">
        <f>AQ11-61</f>
        <v>653</v>
      </c>
      <c r="AR17" s="73" t="s">
        <v>109</v>
      </c>
      <c r="AS17" s="74">
        <f>AS7-61</f>
        <v>1678.5</v>
      </c>
      <c r="AT17" s="74">
        <f>AT8-61</f>
        <v>1106</v>
      </c>
      <c r="AU17" s="74">
        <f>AU9-61</f>
        <v>828.25</v>
      </c>
      <c r="AV17" s="74">
        <f>AV10-61</f>
        <v>818.5</v>
      </c>
      <c r="AW17" s="88">
        <f>AW11-61</f>
        <v>658</v>
      </c>
    </row>
    <row r="18" spans="1:49" s="25" customFormat="1" ht="15">
      <c r="A18" s="109"/>
      <c r="B18" s="80" t="s">
        <v>32</v>
      </c>
      <c r="C18" s="81">
        <f>C6-57</f>
        <v>2407</v>
      </c>
      <c r="D18" s="81">
        <f>D6-57</f>
        <v>2407</v>
      </c>
      <c r="E18" s="81">
        <f>E6-57</f>
        <v>2407</v>
      </c>
      <c r="F18" s="81">
        <f>F6-57</f>
        <v>2407</v>
      </c>
      <c r="G18" s="82">
        <f>G6-57</f>
        <v>2407</v>
      </c>
      <c r="H18" s="80" t="s">
        <v>32</v>
      </c>
      <c r="I18" s="81">
        <f>I6-57</f>
        <v>2407</v>
      </c>
      <c r="J18" s="81">
        <f>J6-57</f>
        <v>2407</v>
      </c>
      <c r="K18" s="81">
        <f>K6-57</f>
        <v>2407</v>
      </c>
      <c r="L18" s="81">
        <f>L6-57</f>
        <v>2407</v>
      </c>
      <c r="M18" s="83">
        <f>M6-57</f>
        <v>2407</v>
      </c>
      <c r="N18" s="80" t="s">
        <v>32</v>
      </c>
      <c r="O18" s="81">
        <f>O6-57</f>
        <v>2407</v>
      </c>
      <c r="P18" s="81">
        <f>P6-57</f>
        <v>2407</v>
      </c>
      <c r="Q18" s="81">
        <f>Q6-57</f>
        <v>2407</v>
      </c>
      <c r="R18" s="81">
        <f>R6-57</f>
        <v>2407</v>
      </c>
      <c r="S18" s="81">
        <f>S6-57</f>
        <v>2407</v>
      </c>
      <c r="T18" s="80" t="s">
        <v>32</v>
      </c>
      <c r="U18" s="81">
        <f>U6-57</f>
        <v>2407</v>
      </c>
      <c r="V18" s="81">
        <f>V6-57</f>
        <v>2407</v>
      </c>
      <c r="W18" s="81">
        <f>W6-57</f>
        <v>2407</v>
      </c>
      <c r="X18" s="81">
        <f>X6-57</f>
        <v>2407</v>
      </c>
      <c r="Y18" s="83">
        <f>Y6-57</f>
        <v>2407</v>
      </c>
      <c r="Z18" s="80" t="s">
        <v>32</v>
      </c>
      <c r="AA18" s="81">
        <f>AA6-57</f>
        <v>2407</v>
      </c>
      <c r="AB18" s="81">
        <f>AB6-57</f>
        <v>2407</v>
      </c>
      <c r="AC18" s="81">
        <f>AC6-57</f>
        <v>2407</v>
      </c>
      <c r="AD18" s="81">
        <f>AD6-57</f>
        <v>2407</v>
      </c>
      <c r="AE18" s="82">
        <f>AE6-57</f>
        <v>2407</v>
      </c>
      <c r="AF18" s="80" t="s">
        <v>32</v>
      </c>
      <c r="AG18" s="81">
        <f>AG6-57</f>
        <v>2407</v>
      </c>
      <c r="AH18" s="81">
        <f>AH6-57</f>
        <v>2407</v>
      </c>
      <c r="AI18" s="81">
        <f>AI6-57</f>
        <v>2407</v>
      </c>
      <c r="AJ18" s="81">
        <f>AJ6-57</f>
        <v>2407</v>
      </c>
      <c r="AK18" s="83">
        <f>AK6-57</f>
        <v>2407</v>
      </c>
      <c r="AL18" s="80" t="s">
        <v>32</v>
      </c>
      <c r="AM18" s="81">
        <f>AM6-57</f>
        <v>2407</v>
      </c>
      <c r="AN18" s="81">
        <f>AN6-57</f>
        <v>2407</v>
      </c>
      <c r="AO18" s="81">
        <f>AO6-57</f>
        <v>2407</v>
      </c>
      <c r="AP18" s="81">
        <f>AP6-57</f>
        <v>2407</v>
      </c>
      <c r="AQ18" s="82">
        <f>AQ6-57</f>
        <v>2407</v>
      </c>
      <c r="AR18" s="80" t="s">
        <v>32</v>
      </c>
      <c r="AS18" s="81">
        <f>AS6-57</f>
        <v>2407</v>
      </c>
      <c r="AT18" s="81">
        <f>AT6-57</f>
        <v>2407</v>
      </c>
      <c r="AU18" s="81">
        <f>AU6-57</f>
        <v>2407</v>
      </c>
      <c r="AV18" s="81">
        <f>AV6-57</f>
        <v>2407</v>
      </c>
      <c r="AW18" s="83">
        <f>AW6-57</f>
        <v>2407</v>
      </c>
    </row>
    <row r="19" spans="1:49" s="25" customFormat="1" ht="15">
      <c r="A19" s="109" t="s">
        <v>16</v>
      </c>
      <c r="B19" s="80" t="s">
        <v>82</v>
      </c>
      <c r="C19" s="81">
        <f>C7-35</f>
        <v>1692.5</v>
      </c>
      <c r="D19" s="81">
        <f>D8-35</f>
        <v>1125</v>
      </c>
      <c r="E19" s="81">
        <f>E9-35</f>
        <v>841.25</v>
      </c>
      <c r="F19" s="81">
        <f>F10-35</f>
        <v>832.5</v>
      </c>
      <c r="G19" s="82">
        <f>G11-35</f>
        <v>671</v>
      </c>
      <c r="H19" s="80" t="s">
        <v>82</v>
      </c>
      <c r="I19" s="81">
        <f>I7-35</f>
        <v>1697.5</v>
      </c>
      <c r="J19" s="81">
        <f>J8-35</f>
        <v>1128.3333333333333</v>
      </c>
      <c r="K19" s="81">
        <f>K9-35</f>
        <v>843.75</v>
      </c>
      <c r="L19" s="81">
        <f>L10-35</f>
        <v>837.5</v>
      </c>
      <c r="M19" s="83">
        <f>M11-35</f>
        <v>673</v>
      </c>
      <c r="N19" s="80" t="s">
        <v>43</v>
      </c>
      <c r="O19" s="81">
        <f>O7-56</f>
        <v>1676.5</v>
      </c>
      <c r="P19" s="84">
        <f>P8-56</f>
        <v>1110.6666666666667</v>
      </c>
      <c r="Q19" s="81">
        <f>Q9-56</f>
        <v>827.75</v>
      </c>
      <c r="R19" s="81">
        <f>R10-56</f>
        <v>816.5</v>
      </c>
      <c r="S19" s="81">
        <f>S11-56</f>
        <v>658</v>
      </c>
      <c r="T19" s="80" t="s">
        <v>43</v>
      </c>
      <c r="U19" s="81">
        <f>U7-56</f>
        <v>1680</v>
      </c>
      <c r="V19" s="84">
        <f>V8-56</f>
        <v>1114</v>
      </c>
      <c r="W19" s="81">
        <f>W9-56</f>
        <v>830.25</v>
      </c>
      <c r="X19" s="81">
        <f>X10-56</f>
        <v>821.5</v>
      </c>
      <c r="Y19" s="83">
        <f>Y11-56</f>
        <v>660</v>
      </c>
      <c r="Z19" s="80" t="s">
        <v>112</v>
      </c>
      <c r="AA19" s="81">
        <f>AA7-38</f>
        <v>1697.5</v>
      </c>
      <c r="AB19" s="81">
        <f>AB8-38</f>
        <v>1132.5</v>
      </c>
      <c r="AC19" s="81">
        <f>AC9-38</f>
        <v>849.5</v>
      </c>
      <c r="AD19" s="81">
        <f>AD10-38</f>
        <v>837.5</v>
      </c>
      <c r="AE19" s="82">
        <f>AE11-38</f>
        <v>678.8</v>
      </c>
      <c r="AF19" s="80" t="s">
        <v>112</v>
      </c>
      <c r="AG19" s="81">
        <f>AG7-38</f>
        <v>1702.8</v>
      </c>
      <c r="AH19" s="81">
        <f>AH8-38</f>
        <v>1136.3999999999999</v>
      </c>
      <c r="AI19" s="81">
        <f>AI9-38</f>
        <v>853.2</v>
      </c>
      <c r="AJ19" s="81">
        <f>AJ10-38</f>
        <v>842.8</v>
      </c>
      <c r="AK19" s="83">
        <f>AK11-38</f>
        <v>683.28</v>
      </c>
      <c r="AL19" s="80" t="s">
        <v>110</v>
      </c>
      <c r="AM19" s="81">
        <f>AM7-63</f>
        <v>1669</v>
      </c>
      <c r="AN19" s="81">
        <f>AN8-63</f>
        <v>1097</v>
      </c>
      <c r="AO19" s="81">
        <f>AO9-63</f>
        <v>820.5</v>
      </c>
      <c r="AP19" s="81">
        <f>AP10-63</f>
        <v>809</v>
      </c>
      <c r="AQ19" s="82">
        <f>AQ11-63</f>
        <v>651</v>
      </c>
      <c r="AR19" s="80" t="s">
        <v>110</v>
      </c>
      <c r="AS19" s="81">
        <f>AS7-63</f>
        <v>1676.5</v>
      </c>
      <c r="AT19" s="81">
        <f>AT8-63</f>
        <v>1104</v>
      </c>
      <c r="AU19" s="81">
        <f>AU9-63</f>
        <v>826.25</v>
      </c>
      <c r="AV19" s="81">
        <f>AV10-63</f>
        <v>816.5</v>
      </c>
      <c r="AW19" s="83">
        <f>AW11-63</f>
        <v>656</v>
      </c>
    </row>
    <row r="20" spans="1:49" s="25" customFormat="1" ht="15">
      <c r="A20" s="109"/>
      <c r="B20" s="80" t="s">
        <v>84</v>
      </c>
      <c r="C20" s="81">
        <f>C6-58</f>
        <v>2406</v>
      </c>
      <c r="D20" s="81">
        <f>D6-58</f>
        <v>2406</v>
      </c>
      <c r="E20" s="81">
        <f>E6-58</f>
        <v>2406</v>
      </c>
      <c r="F20" s="81">
        <f>F6-58</f>
        <v>2406</v>
      </c>
      <c r="G20" s="82">
        <f>G6-58</f>
        <v>2406</v>
      </c>
      <c r="H20" s="80" t="s">
        <v>84</v>
      </c>
      <c r="I20" s="81">
        <f>I6-58</f>
        <v>2406</v>
      </c>
      <c r="J20" s="81">
        <f>J6-58</f>
        <v>2406</v>
      </c>
      <c r="K20" s="81">
        <f>K6-58</f>
        <v>2406</v>
      </c>
      <c r="L20" s="81">
        <f>L6-58</f>
        <v>2406</v>
      </c>
      <c r="M20" s="83">
        <f>M6-58</f>
        <v>2406</v>
      </c>
      <c r="N20" s="80" t="s">
        <v>84</v>
      </c>
      <c r="O20" s="81">
        <f>O6-58</f>
        <v>2406</v>
      </c>
      <c r="P20" s="81">
        <f>P6-58</f>
        <v>2406</v>
      </c>
      <c r="Q20" s="81">
        <f>Q6-58</f>
        <v>2406</v>
      </c>
      <c r="R20" s="81">
        <f>R6-58</f>
        <v>2406</v>
      </c>
      <c r="S20" s="81">
        <f>S6-58</f>
        <v>2406</v>
      </c>
      <c r="T20" s="80" t="s">
        <v>84</v>
      </c>
      <c r="U20" s="81">
        <f>U6-58</f>
        <v>2406</v>
      </c>
      <c r="V20" s="81">
        <f>V6-58</f>
        <v>2406</v>
      </c>
      <c r="W20" s="81">
        <f>W6-58</f>
        <v>2406</v>
      </c>
      <c r="X20" s="81">
        <f>X6-58</f>
        <v>2406</v>
      </c>
      <c r="Y20" s="83">
        <f>Y6-58</f>
        <v>2406</v>
      </c>
      <c r="Z20" s="80" t="s">
        <v>84</v>
      </c>
      <c r="AA20" s="81">
        <f>AA6-58</f>
        <v>2406</v>
      </c>
      <c r="AB20" s="81">
        <f>AB6-58</f>
        <v>2406</v>
      </c>
      <c r="AC20" s="81">
        <f>AC6-58</f>
        <v>2406</v>
      </c>
      <c r="AD20" s="81">
        <f>AD6-58</f>
        <v>2406</v>
      </c>
      <c r="AE20" s="82">
        <f>AE6-58</f>
        <v>2406</v>
      </c>
      <c r="AF20" s="80" t="s">
        <v>84</v>
      </c>
      <c r="AG20" s="81">
        <f>AG6-58</f>
        <v>2406</v>
      </c>
      <c r="AH20" s="81">
        <f>AH6-58</f>
        <v>2406</v>
      </c>
      <c r="AI20" s="81">
        <f>AI6-58</f>
        <v>2406</v>
      </c>
      <c r="AJ20" s="81">
        <f>AJ6-58</f>
        <v>2406</v>
      </c>
      <c r="AK20" s="83">
        <f>AK6-58</f>
        <v>2406</v>
      </c>
      <c r="AL20" s="80" t="s">
        <v>84</v>
      </c>
      <c r="AM20" s="81">
        <f>AM6-58</f>
        <v>2406</v>
      </c>
      <c r="AN20" s="81">
        <f>AN6-58</f>
        <v>2406</v>
      </c>
      <c r="AO20" s="81">
        <f>AO6-58</f>
        <v>2406</v>
      </c>
      <c r="AP20" s="81">
        <f>AP6-58</f>
        <v>2406</v>
      </c>
      <c r="AQ20" s="82">
        <f>AQ6-58</f>
        <v>2406</v>
      </c>
      <c r="AR20" s="80" t="s">
        <v>84</v>
      </c>
      <c r="AS20" s="81">
        <f>AS6-58</f>
        <v>2406</v>
      </c>
      <c r="AT20" s="81">
        <f>AT6-58</f>
        <v>2406</v>
      </c>
      <c r="AU20" s="81">
        <f>AU6-58</f>
        <v>2406</v>
      </c>
      <c r="AV20" s="81">
        <f>AV6-58</f>
        <v>2406</v>
      </c>
      <c r="AW20" s="83">
        <f>AW6-58</f>
        <v>2406</v>
      </c>
    </row>
    <row r="21" spans="1:49" s="25" customFormat="1" ht="15">
      <c r="A21" s="109" t="s">
        <v>17</v>
      </c>
      <c r="B21" s="80" t="s">
        <v>82</v>
      </c>
      <c r="C21" s="81">
        <f>C7-35</f>
        <v>1692.5</v>
      </c>
      <c r="D21" s="81">
        <f>D8-35</f>
        <v>1125</v>
      </c>
      <c r="E21" s="81">
        <f>E9-35</f>
        <v>841.25</v>
      </c>
      <c r="F21" s="81">
        <f>F10-35</f>
        <v>832.5</v>
      </c>
      <c r="G21" s="82">
        <f>G11-35</f>
        <v>671</v>
      </c>
      <c r="H21" s="80" t="s">
        <v>82</v>
      </c>
      <c r="I21" s="81">
        <f>I7-35</f>
        <v>1697.5</v>
      </c>
      <c r="J21" s="81">
        <f>J8-35</f>
        <v>1128.3333333333333</v>
      </c>
      <c r="K21" s="81">
        <f>K9-35</f>
        <v>843.75</v>
      </c>
      <c r="L21" s="81">
        <f>L10-35</f>
        <v>837.5</v>
      </c>
      <c r="M21" s="83">
        <f>M11-35</f>
        <v>673</v>
      </c>
      <c r="N21" s="80" t="s">
        <v>44</v>
      </c>
      <c r="O21" s="81">
        <f>O7-57</f>
        <v>1675.5</v>
      </c>
      <c r="P21" s="84">
        <f>P8-57</f>
        <v>1109.6666666666667</v>
      </c>
      <c r="Q21" s="81">
        <f>Q9-57</f>
        <v>826.75</v>
      </c>
      <c r="R21" s="81">
        <f>R10-57</f>
        <v>815.5</v>
      </c>
      <c r="S21" s="81">
        <f>S11-57</f>
        <v>657</v>
      </c>
      <c r="T21" s="80" t="s">
        <v>44</v>
      </c>
      <c r="U21" s="81">
        <f>U7-57</f>
        <v>1679</v>
      </c>
      <c r="V21" s="84">
        <f>V8-57</f>
        <v>1113</v>
      </c>
      <c r="W21" s="81">
        <f>W9-57</f>
        <v>829.25</v>
      </c>
      <c r="X21" s="81">
        <f>X10-57</f>
        <v>820.5</v>
      </c>
      <c r="Y21" s="83">
        <f>Y11-57</f>
        <v>659</v>
      </c>
      <c r="Z21" s="80" t="s">
        <v>112</v>
      </c>
      <c r="AA21" s="81">
        <f>AA7-38</f>
        <v>1697.5</v>
      </c>
      <c r="AB21" s="81">
        <f>AB8-38</f>
        <v>1132.5</v>
      </c>
      <c r="AC21" s="81">
        <f>AC9-38</f>
        <v>849.5</v>
      </c>
      <c r="AD21" s="81">
        <f>AD10-38</f>
        <v>837.5</v>
      </c>
      <c r="AE21" s="82">
        <f>AE11-38</f>
        <v>678.8</v>
      </c>
      <c r="AF21" s="80" t="s">
        <v>112</v>
      </c>
      <c r="AG21" s="81">
        <f>AG7-38</f>
        <v>1702.8</v>
      </c>
      <c r="AH21" s="81">
        <f>AH8-38</f>
        <v>1136.3999999999999</v>
      </c>
      <c r="AI21" s="81">
        <f>AI9-38</f>
        <v>853.2</v>
      </c>
      <c r="AJ21" s="81">
        <f>AJ10-38</f>
        <v>842.8</v>
      </c>
      <c r="AK21" s="83">
        <f>AK11-38</f>
        <v>683.28</v>
      </c>
      <c r="AL21" s="80" t="s">
        <v>110</v>
      </c>
      <c r="AM21" s="81">
        <f>AM7-63</f>
        <v>1669</v>
      </c>
      <c r="AN21" s="81">
        <f>AN8-63</f>
        <v>1097</v>
      </c>
      <c r="AO21" s="81">
        <f>AO9-63</f>
        <v>820.5</v>
      </c>
      <c r="AP21" s="81">
        <f>AP10-63</f>
        <v>809</v>
      </c>
      <c r="AQ21" s="82">
        <f>AQ11-63</f>
        <v>651</v>
      </c>
      <c r="AR21" s="80" t="s">
        <v>110</v>
      </c>
      <c r="AS21" s="81">
        <f>AS7-63</f>
        <v>1676.5</v>
      </c>
      <c r="AT21" s="81">
        <f>AT8-63</f>
        <v>1104</v>
      </c>
      <c r="AU21" s="81">
        <f>AU9-63</f>
        <v>826.25</v>
      </c>
      <c r="AV21" s="81">
        <f>AV10-63</f>
        <v>816.5</v>
      </c>
      <c r="AW21" s="83">
        <f>AW11-63</f>
        <v>656</v>
      </c>
    </row>
    <row r="22" spans="1:49" s="25" customFormat="1" ht="15.75" thickBot="1">
      <c r="A22" s="110"/>
      <c r="B22" s="85" t="s">
        <v>84</v>
      </c>
      <c r="C22" s="86">
        <f>C6-58</f>
        <v>2406</v>
      </c>
      <c r="D22" s="86">
        <f>D6-58</f>
        <v>2406</v>
      </c>
      <c r="E22" s="86">
        <f>E6-58</f>
        <v>2406</v>
      </c>
      <c r="F22" s="86">
        <f>F6-58</f>
        <v>2406</v>
      </c>
      <c r="G22" s="89">
        <f>G6-58</f>
        <v>2406</v>
      </c>
      <c r="H22" s="85" t="s">
        <v>84</v>
      </c>
      <c r="I22" s="86">
        <f>I6-58</f>
        <v>2406</v>
      </c>
      <c r="J22" s="86">
        <f>J6-58</f>
        <v>2406</v>
      </c>
      <c r="K22" s="86">
        <f>K6-58</f>
        <v>2406</v>
      </c>
      <c r="L22" s="86">
        <f>L6-58</f>
        <v>2406</v>
      </c>
      <c r="M22" s="87">
        <f>M6-58</f>
        <v>2406</v>
      </c>
      <c r="N22" s="85" t="s">
        <v>84</v>
      </c>
      <c r="O22" s="86">
        <f>O6-58</f>
        <v>2406</v>
      </c>
      <c r="P22" s="86">
        <f>P6-58</f>
        <v>2406</v>
      </c>
      <c r="Q22" s="86">
        <f>Q6-58</f>
        <v>2406</v>
      </c>
      <c r="R22" s="86">
        <f>R6-58</f>
        <v>2406</v>
      </c>
      <c r="S22" s="86">
        <f>S6-58</f>
        <v>2406</v>
      </c>
      <c r="T22" s="85" t="s">
        <v>84</v>
      </c>
      <c r="U22" s="86">
        <f>U6-58</f>
        <v>2406</v>
      </c>
      <c r="V22" s="86">
        <f>V6-58</f>
        <v>2406</v>
      </c>
      <c r="W22" s="86">
        <f>W6-58</f>
        <v>2406</v>
      </c>
      <c r="X22" s="86">
        <f>X6-58</f>
        <v>2406</v>
      </c>
      <c r="Y22" s="87">
        <f>Y6-60</f>
        <v>2404</v>
      </c>
      <c r="Z22" s="85" t="s">
        <v>84</v>
      </c>
      <c r="AA22" s="86">
        <f>AA6-58</f>
        <v>2406</v>
      </c>
      <c r="AB22" s="86">
        <f>AB6-58</f>
        <v>2406</v>
      </c>
      <c r="AC22" s="86">
        <f>AC6-58</f>
        <v>2406</v>
      </c>
      <c r="AD22" s="86">
        <f>AD6-58</f>
        <v>2406</v>
      </c>
      <c r="AE22" s="89">
        <f>AE6-58</f>
        <v>2406</v>
      </c>
      <c r="AF22" s="85" t="s">
        <v>84</v>
      </c>
      <c r="AG22" s="86">
        <f>AG6-58</f>
        <v>2406</v>
      </c>
      <c r="AH22" s="86">
        <f>AH6-58</f>
        <v>2406</v>
      </c>
      <c r="AI22" s="86">
        <f>AI6-58</f>
        <v>2406</v>
      </c>
      <c r="AJ22" s="86">
        <f>AJ6-58</f>
        <v>2406</v>
      </c>
      <c r="AK22" s="87">
        <f>AK6-58</f>
        <v>2406</v>
      </c>
      <c r="AL22" s="85" t="s">
        <v>84</v>
      </c>
      <c r="AM22" s="86">
        <f>AM6-58</f>
        <v>2406</v>
      </c>
      <c r="AN22" s="86">
        <f>AN6-58</f>
        <v>2406</v>
      </c>
      <c r="AO22" s="86">
        <f>AO6-58</f>
        <v>2406</v>
      </c>
      <c r="AP22" s="86">
        <f>AP6-58</f>
        <v>2406</v>
      </c>
      <c r="AQ22" s="89">
        <f>AQ6-58</f>
        <v>2406</v>
      </c>
      <c r="AR22" s="85" t="s">
        <v>84</v>
      </c>
      <c r="AS22" s="86">
        <f>AS6-58</f>
        <v>2406</v>
      </c>
      <c r="AT22" s="86">
        <f>AT6-58</f>
        <v>2406</v>
      </c>
      <c r="AU22" s="86">
        <f>AU6-58</f>
        <v>2406</v>
      </c>
      <c r="AV22" s="86">
        <f>AV6-58</f>
        <v>2406</v>
      </c>
      <c r="AW22" s="87">
        <f>AW6-58</f>
        <v>2406</v>
      </c>
    </row>
    <row r="23" spans="1:13" ht="15">
      <c r="A23" s="71"/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</row>
    <row r="24" spans="1:13" ht="16.5" customHeight="1">
      <c r="A24" s="100" t="s">
        <v>62</v>
      </c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</row>
    <row r="25" spans="1:13" ht="16.5" customHeight="1">
      <c r="A25" s="100"/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</row>
    <row r="26" spans="1:13" ht="5.25" customHeight="1">
      <c r="A26" s="71"/>
      <c r="B26" s="71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</row>
    <row r="27" spans="1:13" ht="15">
      <c r="A27" s="101" t="s">
        <v>61</v>
      </c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</row>
    <row r="28" spans="1:13" ht="15">
      <c r="A28" s="102" t="s">
        <v>60</v>
      </c>
      <c r="B28" s="102"/>
      <c r="C28" s="102"/>
      <c r="D28" s="102"/>
      <c r="E28" s="102"/>
      <c r="F28" s="102"/>
      <c r="G28" s="102"/>
      <c r="H28" s="102"/>
      <c r="I28" s="102"/>
      <c r="J28" s="102"/>
      <c r="K28" s="102"/>
      <c r="L28" s="102"/>
      <c r="M28" s="102"/>
    </row>
    <row r="29" spans="1:13" ht="15">
      <c r="A29" s="71"/>
      <c r="B29" s="72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</row>
    <row r="30" spans="1:13" ht="15">
      <c r="A30" s="71"/>
      <c r="B30" s="72"/>
      <c r="C30" s="71"/>
      <c r="D30" s="71"/>
      <c r="E30" s="72"/>
      <c r="F30" s="71"/>
      <c r="G30" s="71"/>
      <c r="H30" s="71"/>
      <c r="I30" s="71"/>
      <c r="J30" s="71"/>
      <c r="K30" s="71"/>
      <c r="L30" s="71"/>
      <c r="M30" s="71"/>
    </row>
    <row r="31" spans="1:13" ht="15">
      <c r="A31" s="71"/>
      <c r="B31" s="71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</row>
    <row r="32" spans="1:13" ht="15">
      <c r="A32" s="71"/>
      <c r="B32" s="71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</row>
    <row r="33" spans="1:13" ht="15">
      <c r="A33" s="71"/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</row>
  </sheetData>
  <sheetProtection/>
  <mergeCells count="19">
    <mergeCell ref="AL3:AW3"/>
    <mergeCell ref="AL4:AQ4"/>
    <mergeCell ref="AR4:AW4"/>
    <mergeCell ref="B3:M3"/>
    <mergeCell ref="H4:M4"/>
    <mergeCell ref="A3:A5"/>
    <mergeCell ref="Z3:AK3"/>
    <mergeCell ref="Z4:AE4"/>
    <mergeCell ref="AF4:AK4"/>
    <mergeCell ref="A24:M25"/>
    <mergeCell ref="A27:M27"/>
    <mergeCell ref="A28:M28"/>
    <mergeCell ref="N4:S4"/>
    <mergeCell ref="N3:Y3"/>
    <mergeCell ref="T4:Y4"/>
    <mergeCell ref="A19:A20"/>
    <mergeCell ref="A21:A22"/>
    <mergeCell ref="A17:A18"/>
    <mergeCell ref="B4:G4"/>
  </mergeCells>
  <printOptions/>
  <pageMargins left="0.3937007874015748" right="0.3937007874015748" top="0.7480314960629921" bottom="0.7480314960629921" header="0.31496062992125984" footer="0.31496062992125984"/>
  <pageSetup horizontalDpi="600" verticalDpi="600" orientation="landscape" paperSize="9" scale="97" r:id="rId1"/>
  <colBreaks count="1" manualBreakCount="1"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19"/>
  <sheetViews>
    <sheetView zoomScalePageLayoutView="0" workbookViewId="0" topLeftCell="A1">
      <selection activeCell="I21" sqref="I21"/>
    </sheetView>
  </sheetViews>
  <sheetFormatPr defaultColWidth="9.140625" defaultRowHeight="15"/>
  <cols>
    <col min="1" max="1" width="45.8515625" style="0" bestFit="1" customWidth="1"/>
    <col min="3" max="3" width="17.57421875" style="0" customWidth="1"/>
    <col min="5" max="5" width="19.421875" style="0" customWidth="1"/>
    <col min="8" max="8" width="18.140625" style="0" customWidth="1"/>
    <col min="10" max="10" width="17.7109375" style="0" customWidth="1"/>
  </cols>
  <sheetData>
    <row r="1" spans="1:2" ht="15.75">
      <c r="A1" s="8" t="s">
        <v>18</v>
      </c>
      <c r="B1" s="7">
        <v>2602</v>
      </c>
    </row>
    <row r="2" spans="1:2" ht="16.5" thickBot="1">
      <c r="A2" s="15" t="s">
        <v>19</v>
      </c>
      <c r="B2" s="16">
        <v>650</v>
      </c>
    </row>
    <row r="3" spans="1:10" ht="15">
      <c r="A3" s="125" t="s">
        <v>57</v>
      </c>
      <c r="B3" s="112" t="s">
        <v>54</v>
      </c>
      <c r="C3" s="117"/>
      <c r="D3" s="121" t="s">
        <v>108</v>
      </c>
      <c r="E3" s="122"/>
      <c r="G3" s="112" t="s">
        <v>54</v>
      </c>
      <c r="H3" s="117"/>
      <c r="I3" s="121" t="s">
        <v>108</v>
      </c>
      <c r="J3" s="122"/>
    </row>
    <row r="4" spans="1:10" ht="15">
      <c r="A4" s="126"/>
      <c r="B4" s="31" t="s">
        <v>55</v>
      </c>
      <c r="C4" s="12" t="s">
        <v>56</v>
      </c>
      <c r="D4" s="61" t="s">
        <v>55</v>
      </c>
      <c r="E4" s="62" t="s">
        <v>56</v>
      </c>
      <c r="G4" s="31" t="s">
        <v>55</v>
      </c>
      <c r="H4" s="12" t="s">
        <v>76</v>
      </c>
      <c r="I4" s="61" t="s">
        <v>55</v>
      </c>
      <c r="J4" s="62" t="s">
        <v>76</v>
      </c>
    </row>
    <row r="5" spans="1:10" ht="15.75">
      <c r="A5" s="37" t="s">
        <v>4</v>
      </c>
      <c r="B5" s="31" t="s">
        <v>58</v>
      </c>
      <c r="C5" s="11">
        <f>B1-30</f>
        <v>2572</v>
      </c>
      <c r="D5" s="61" t="s">
        <v>58</v>
      </c>
      <c r="E5" s="63">
        <f>B1-30</f>
        <v>2572</v>
      </c>
      <c r="G5" s="31" t="s">
        <v>58</v>
      </c>
      <c r="H5" s="11">
        <f>B1-30</f>
        <v>2572</v>
      </c>
      <c r="I5" s="61" t="s">
        <v>58</v>
      </c>
      <c r="J5" s="63">
        <f>B1-30</f>
        <v>2572</v>
      </c>
    </row>
    <row r="6" spans="1:10" ht="15.75">
      <c r="A6" s="37" t="s">
        <v>49</v>
      </c>
      <c r="B6" s="31" t="s">
        <v>59</v>
      </c>
      <c r="C6" s="11">
        <f>B2-6</f>
        <v>644</v>
      </c>
      <c r="D6" s="61" t="s">
        <v>59</v>
      </c>
      <c r="E6" s="63">
        <f>B2-6</f>
        <v>644</v>
      </c>
      <c r="G6" s="31" t="s">
        <v>77</v>
      </c>
      <c r="H6" s="11">
        <f>B2/2-6</f>
        <v>319</v>
      </c>
      <c r="I6" s="61" t="s">
        <v>77</v>
      </c>
      <c r="J6" s="63">
        <f>B2/2-6</f>
        <v>319</v>
      </c>
    </row>
    <row r="7" spans="1:10" ht="15">
      <c r="A7" s="13" t="s">
        <v>50</v>
      </c>
      <c r="B7" s="31" t="s">
        <v>83</v>
      </c>
      <c r="C7" s="12">
        <f>C6-49</f>
        <v>595</v>
      </c>
      <c r="D7" s="61" t="s">
        <v>87</v>
      </c>
      <c r="E7" s="62">
        <f>E6-50</f>
        <v>594</v>
      </c>
      <c r="G7" s="31" t="s">
        <v>83</v>
      </c>
      <c r="H7" s="12">
        <f>H6-49</f>
        <v>270</v>
      </c>
      <c r="I7" s="61" t="s">
        <v>87</v>
      </c>
      <c r="J7" s="62">
        <f>J6-50</f>
        <v>269</v>
      </c>
    </row>
    <row r="8" spans="1:10" ht="15">
      <c r="A8" s="13" t="s">
        <v>51</v>
      </c>
      <c r="B8" s="31" t="s">
        <v>83</v>
      </c>
      <c r="C8" s="12">
        <f>C6-49</f>
        <v>595</v>
      </c>
      <c r="D8" s="61" t="s">
        <v>87</v>
      </c>
      <c r="E8" s="62">
        <f>E6-50</f>
        <v>594</v>
      </c>
      <c r="G8" s="31" t="s">
        <v>83</v>
      </c>
      <c r="H8" s="12">
        <f>H6-49</f>
        <v>270</v>
      </c>
      <c r="I8" s="61" t="s">
        <v>87</v>
      </c>
      <c r="J8" s="62">
        <f>J6-50</f>
        <v>269</v>
      </c>
    </row>
    <row r="9" spans="1:10" ht="15">
      <c r="A9" s="13" t="s">
        <v>52</v>
      </c>
      <c r="B9" s="31" t="s">
        <v>83</v>
      </c>
      <c r="C9" s="12">
        <f>C6-49</f>
        <v>595</v>
      </c>
      <c r="D9" s="61" t="s">
        <v>87</v>
      </c>
      <c r="E9" s="62">
        <f>E6-50</f>
        <v>594</v>
      </c>
      <c r="G9" s="31" t="s">
        <v>83</v>
      </c>
      <c r="H9" s="12">
        <f>H6-49</f>
        <v>270</v>
      </c>
      <c r="I9" s="61" t="s">
        <v>87</v>
      </c>
      <c r="J9" s="62">
        <f>J6-50</f>
        <v>269</v>
      </c>
    </row>
    <row r="10" spans="1:10" ht="15">
      <c r="A10" s="13" t="s">
        <v>13</v>
      </c>
      <c r="B10" s="31" t="s">
        <v>31</v>
      </c>
      <c r="C10" s="12">
        <f>B2</f>
        <v>650</v>
      </c>
      <c r="D10" s="61" t="s">
        <v>31</v>
      </c>
      <c r="E10" s="62">
        <f>B2</f>
        <v>650</v>
      </c>
      <c r="G10" s="31" t="s">
        <v>31</v>
      </c>
      <c r="H10" s="12">
        <f>B2</f>
        <v>650</v>
      </c>
      <c r="I10" s="61" t="s">
        <v>31</v>
      </c>
      <c r="J10" s="62">
        <f>B2</f>
        <v>650</v>
      </c>
    </row>
    <row r="11" spans="1:10" ht="15.75" thickBot="1">
      <c r="A11" s="34" t="s">
        <v>14</v>
      </c>
      <c r="B11" s="35" t="s">
        <v>31</v>
      </c>
      <c r="C11" s="36">
        <f>B2</f>
        <v>650</v>
      </c>
      <c r="D11" s="64" t="s">
        <v>31</v>
      </c>
      <c r="E11" s="65">
        <f>B2</f>
        <v>650</v>
      </c>
      <c r="G11" s="35" t="s">
        <v>31</v>
      </c>
      <c r="H11" s="36">
        <f>B2</f>
        <v>650</v>
      </c>
      <c r="I11" s="64" t="s">
        <v>31</v>
      </c>
      <c r="J11" s="65">
        <f>B2</f>
        <v>650</v>
      </c>
    </row>
    <row r="12" spans="1:10" ht="15">
      <c r="A12" s="127" t="s">
        <v>15</v>
      </c>
      <c r="B12" s="90" t="s">
        <v>80</v>
      </c>
      <c r="C12" s="91">
        <f>C6-32</f>
        <v>612</v>
      </c>
      <c r="D12" s="66" t="s">
        <v>111</v>
      </c>
      <c r="E12" s="67">
        <f>E6-36</f>
        <v>608</v>
      </c>
      <c r="G12" s="90" t="s">
        <v>80</v>
      </c>
      <c r="H12" s="91">
        <f>H6-32</f>
        <v>287</v>
      </c>
      <c r="I12" s="66" t="s">
        <v>111</v>
      </c>
      <c r="J12" s="67">
        <f>J6-36</f>
        <v>283</v>
      </c>
    </row>
    <row r="13" spans="1:10" ht="15">
      <c r="A13" s="123"/>
      <c r="B13" s="92" t="s">
        <v>32</v>
      </c>
      <c r="C13" s="93">
        <f>C5-57</f>
        <v>2515</v>
      </c>
      <c r="D13" s="61" t="s">
        <v>32</v>
      </c>
      <c r="E13" s="62">
        <f>E5-57</f>
        <v>2515</v>
      </c>
      <c r="G13" s="92" t="s">
        <v>32</v>
      </c>
      <c r="H13" s="93">
        <f>H5-57</f>
        <v>2515</v>
      </c>
      <c r="I13" s="61" t="s">
        <v>32</v>
      </c>
      <c r="J13" s="62">
        <f>J5-57</f>
        <v>2515</v>
      </c>
    </row>
    <row r="14" spans="1:10" ht="15">
      <c r="A14" s="123" t="s">
        <v>16</v>
      </c>
      <c r="B14" s="92" t="s">
        <v>82</v>
      </c>
      <c r="C14" s="93">
        <f>C6-35</f>
        <v>609</v>
      </c>
      <c r="D14" s="61" t="s">
        <v>112</v>
      </c>
      <c r="E14" s="62">
        <f>E6-38</f>
        <v>606</v>
      </c>
      <c r="G14" s="92" t="s">
        <v>82</v>
      </c>
      <c r="H14" s="93">
        <f>H6-35</f>
        <v>284</v>
      </c>
      <c r="I14" s="61" t="s">
        <v>112</v>
      </c>
      <c r="J14" s="62">
        <f>J6-38</f>
        <v>281</v>
      </c>
    </row>
    <row r="15" spans="1:10" ht="15">
      <c r="A15" s="123"/>
      <c r="B15" s="92" t="s">
        <v>84</v>
      </c>
      <c r="C15" s="93">
        <f>C5-58</f>
        <v>2514</v>
      </c>
      <c r="D15" s="61" t="s">
        <v>84</v>
      </c>
      <c r="E15" s="62">
        <f>E5-58</f>
        <v>2514</v>
      </c>
      <c r="G15" s="92" t="s">
        <v>84</v>
      </c>
      <c r="H15" s="93">
        <f>H5-58</f>
        <v>2514</v>
      </c>
      <c r="I15" s="61" t="s">
        <v>84</v>
      </c>
      <c r="J15" s="62">
        <f>J5-58</f>
        <v>2514</v>
      </c>
    </row>
    <row r="16" spans="1:10" ht="15">
      <c r="A16" s="123" t="s">
        <v>17</v>
      </c>
      <c r="B16" s="92" t="s">
        <v>82</v>
      </c>
      <c r="C16" s="93">
        <f>C6-35</f>
        <v>609</v>
      </c>
      <c r="D16" s="61" t="s">
        <v>112</v>
      </c>
      <c r="E16" s="62">
        <f>E6-38</f>
        <v>606</v>
      </c>
      <c r="G16" s="92" t="s">
        <v>82</v>
      </c>
      <c r="H16" s="93">
        <f>H6-35</f>
        <v>284</v>
      </c>
      <c r="I16" s="61" t="s">
        <v>112</v>
      </c>
      <c r="J16" s="62">
        <f>J6-38</f>
        <v>281</v>
      </c>
    </row>
    <row r="17" spans="1:10" ht="15.75" thickBot="1">
      <c r="A17" s="124"/>
      <c r="B17" s="94" t="s">
        <v>84</v>
      </c>
      <c r="C17" s="95">
        <f>C5-58</f>
        <v>2514</v>
      </c>
      <c r="D17" s="68" t="s">
        <v>84</v>
      </c>
      <c r="E17" s="69">
        <f>E5-58</f>
        <v>2514</v>
      </c>
      <c r="G17" s="94" t="s">
        <v>84</v>
      </c>
      <c r="H17" s="95">
        <f>H5-58</f>
        <v>2514</v>
      </c>
      <c r="I17" s="68" t="s">
        <v>84</v>
      </c>
      <c r="J17" s="69">
        <f>J5-58</f>
        <v>2514</v>
      </c>
    </row>
    <row r="19" ht="15">
      <c r="A19" s="70" t="s">
        <v>78</v>
      </c>
    </row>
  </sheetData>
  <sheetProtection/>
  <mergeCells count="8">
    <mergeCell ref="G3:H3"/>
    <mergeCell ref="I3:J3"/>
    <mergeCell ref="A16:A17"/>
    <mergeCell ref="B3:C3"/>
    <mergeCell ref="D3:E3"/>
    <mergeCell ref="A3:A4"/>
    <mergeCell ref="A12:A13"/>
    <mergeCell ref="A14:A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E21" sqref="E21"/>
    </sheetView>
  </sheetViews>
  <sheetFormatPr defaultColWidth="9.140625" defaultRowHeight="15"/>
  <cols>
    <col min="1" max="1" width="45.8515625" style="0" bestFit="1" customWidth="1"/>
    <col min="3" max="3" width="17.57421875" style="0" customWidth="1"/>
    <col min="4" max="4" width="11.57421875" style="0" customWidth="1"/>
    <col min="5" max="5" width="15.421875" style="0" customWidth="1"/>
  </cols>
  <sheetData>
    <row r="1" spans="1:2" ht="15.75">
      <c r="A1" s="8" t="s">
        <v>18</v>
      </c>
      <c r="B1" s="7">
        <v>2500</v>
      </c>
    </row>
    <row r="2" spans="1:2" ht="16.5" thickBot="1">
      <c r="A2" s="15" t="s">
        <v>19</v>
      </c>
      <c r="B2" s="16">
        <v>600</v>
      </c>
    </row>
    <row r="3" spans="1:5" ht="15" customHeight="1">
      <c r="A3" s="125" t="s">
        <v>57</v>
      </c>
      <c r="B3" s="112" t="s">
        <v>54</v>
      </c>
      <c r="C3" s="117"/>
      <c r="D3" s="112" t="s">
        <v>108</v>
      </c>
      <c r="E3" s="117"/>
    </row>
    <row r="4" spans="1:5" ht="25.5">
      <c r="A4" s="126"/>
      <c r="B4" s="31" t="s">
        <v>55</v>
      </c>
      <c r="C4" s="12" t="s">
        <v>56</v>
      </c>
      <c r="D4" s="31" t="s">
        <v>55</v>
      </c>
      <c r="E4" s="12" t="s">
        <v>56</v>
      </c>
    </row>
    <row r="5" spans="1:5" ht="15.75">
      <c r="A5" s="37" t="s">
        <v>4</v>
      </c>
      <c r="B5" s="31" t="s">
        <v>58</v>
      </c>
      <c r="C5" s="11">
        <f>B1-30</f>
        <v>2470</v>
      </c>
      <c r="D5" s="31" t="s">
        <v>58</v>
      </c>
      <c r="E5" s="11">
        <f>B1-30</f>
        <v>2470</v>
      </c>
    </row>
    <row r="6" spans="1:5" ht="15.75">
      <c r="A6" s="37" t="s">
        <v>49</v>
      </c>
      <c r="B6" s="31" t="s">
        <v>79</v>
      </c>
      <c r="C6" s="11">
        <f>B2-12</f>
        <v>588</v>
      </c>
      <c r="D6" s="31" t="s">
        <v>79</v>
      </c>
      <c r="E6" s="11">
        <f>B2-12</f>
        <v>588</v>
      </c>
    </row>
    <row r="7" spans="1:5" ht="28.5">
      <c r="A7" s="13" t="s">
        <v>50</v>
      </c>
      <c r="B7" s="31" t="s">
        <v>83</v>
      </c>
      <c r="C7" s="12">
        <f>C6-49</f>
        <v>539</v>
      </c>
      <c r="D7" s="31" t="s">
        <v>87</v>
      </c>
      <c r="E7" s="12">
        <f>E6-50</f>
        <v>538</v>
      </c>
    </row>
    <row r="8" spans="1:5" ht="28.5">
      <c r="A8" s="13" t="s">
        <v>51</v>
      </c>
      <c r="B8" s="31" t="s">
        <v>83</v>
      </c>
      <c r="C8" s="12">
        <f>C6-49</f>
        <v>539</v>
      </c>
      <c r="D8" s="31" t="s">
        <v>87</v>
      </c>
      <c r="E8" s="12">
        <f>E6-50</f>
        <v>538</v>
      </c>
    </row>
    <row r="9" spans="1:5" ht="28.5">
      <c r="A9" s="13" t="s">
        <v>52</v>
      </c>
      <c r="B9" s="31" t="s">
        <v>83</v>
      </c>
      <c r="C9" s="12">
        <f>C6-49</f>
        <v>539</v>
      </c>
      <c r="D9" s="31" t="s">
        <v>87</v>
      </c>
      <c r="E9" s="12">
        <f>E6-50</f>
        <v>538</v>
      </c>
    </row>
    <row r="10" spans="1:5" ht="15">
      <c r="A10" s="13" t="s">
        <v>13</v>
      </c>
      <c r="B10" s="31" t="s">
        <v>31</v>
      </c>
      <c r="C10" s="12">
        <f>B2</f>
        <v>600</v>
      </c>
      <c r="D10" s="31" t="s">
        <v>31</v>
      </c>
      <c r="E10" s="12">
        <f>B2</f>
        <v>600</v>
      </c>
    </row>
    <row r="11" spans="1:5" ht="15.75" thickBot="1">
      <c r="A11" s="34" t="s">
        <v>14</v>
      </c>
      <c r="B11" s="35" t="s">
        <v>31</v>
      </c>
      <c r="C11" s="36">
        <f>B2</f>
        <v>600</v>
      </c>
      <c r="D11" s="35" t="s">
        <v>31</v>
      </c>
      <c r="E11" s="36">
        <f>B2</f>
        <v>600</v>
      </c>
    </row>
    <row r="12" spans="1:5" ht="15">
      <c r="A12" s="127" t="s">
        <v>15</v>
      </c>
      <c r="B12" s="90" t="s">
        <v>80</v>
      </c>
      <c r="C12" s="91">
        <f>C6-32</f>
        <v>556</v>
      </c>
      <c r="D12" s="90" t="s">
        <v>111</v>
      </c>
      <c r="E12" s="91">
        <f>E6-36</f>
        <v>552</v>
      </c>
    </row>
    <row r="13" spans="1:5" ht="15">
      <c r="A13" s="123"/>
      <c r="B13" s="92" t="s">
        <v>32</v>
      </c>
      <c r="C13" s="93">
        <f>C5-57</f>
        <v>2413</v>
      </c>
      <c r="D13" s="92" t="s">
        <v>32</v>
      </c>
      <c r="E13" s="93">
        <f>E5-57</f>
        <v>2413</v>
      </c>
    </row>
    <row r="14" spans="1:5" ht="15">
      <c r="A14" s="123" t="s">
        <v>16</v>
      </c>
      <c r="B14" s="92" t="s">
        <v>81</v>
      </c>
      <c r="C14" s="93">
        <f>C6-34</f>
        <v>554</v>
      </c>
      <c r="D14" s="92" t="s">
        <v>112</v>
      </c>
      <c r="E14" s="93">
        <f>E6-38</f>
        <v>550</v>
      </c>
    </row>
    <row r="15" spans="1:5" ht="15">
      <c r="A15" s="123"/>
      <c r="B15" s="92" t="s">
        <v>84</v>
      </c>
      <c r="C15" s="93">
        <f>C5-58</f>
        <v>2412</v>
      </c>
      <c r="D15" s="92" t="s">
        <v>84</v>
      </c>
      <c r="E15" s="93">
        <f>E5-58</f>
        <v>2412</v>
      </c>
    </row>
    <row r="16" spans="1:5" ht="15">
      <c r="A16" s="123" t="s">
        <v>17</v>
      </c>
      <c r="B16" s="92" t="s">
        <v>82</v>
      </c>
      <c r="C16" s="93">
        <f>C6-35</f>
        <v>553</v>
      </c>
      <c r="D16" s="92" t="s">
        <v>112</v>
      </c>
      <c r="E16" s="93">
        <f>E6-38</f>
        <v>550</v>
      </c>
    </row>
    <row r="17" spans="1:5" ht="15.75" thickBot="1">
      <c r="A17" s="124"/>
      <c r="B17" s="94" t="s">
        <v>84</v>
      </c>
      <c r="C17" s="95">
        <f>C5-58</f>
        <v>2412</v>
      </c>
      <c r="D17" s="94" t="s">
        <v>84</v>
      </c>
      <c r="E17" s="95">
        <f>E5-58</f>
        <v>2412</v>
      </c>
    </row>
    <row r="19" ht="15">
      <c r="A19" s="70"/>
    </row>
  </sheetData>
  <sheetProtection/>
  <mergeCells count="6">
    <mergeCell ref="D3:E3"/>
    <mergeCell ref="A14:A15"/>
    <mergeCell ref="A16:A17"/>
    <mergeCell ref="A3:A4"/>
    <mergeCell ref="B3:C3"/>
    <mergeCell ref="A12:A1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7"/>
  <sheetViews>
    <sheetView zoomScalePageLayoutView="0" workbookViewId="0" topLeftCell="A1">
      <selection activeCell="C3" sqref="C3"/>
    </sheetView>
  </sheetViews>
  <sheetFormatPr defaultColWidth="9.140625" defaultRowHeight="15"/>
  <cols>
    <col min="1" max="1" width="30.421875" style="38" bestFit="1" customWidth="1"/>
    <col min="2" max="2" width="31.57421875" style="38" bestFit="1" customWidth="1"/>
    <col min="3" max="3" width="32.7109375" style="38" bestFit="1" customWidth="1"/>
  </cols>
  <sheetData>
    <row r="1" spans="1:3" ht="32.25" customHeight="1">
      <c r="A1" s="128" t="s">
        <v>75</v>
      </c>
      <c r="B1" s="129"/>
      <c r="C1" s="130"/>
    </row>
    <row r="2" spans="1:3" ht="15.75">
      <c r="A2" s="96" t="s">
        <v>63</v>
      </c>
      <c r="B2" s="96" t="s">
        <v>64</v>
      </c>
      <c r="C2" s="96" t="s">
        <v>65</v>
      </c>
    </row>
    <row r="3" spans="1:3" ht="15.75">
      <c r="A3" s="39" t="s">
        <v>66</v>
      </c>
      <c r="B3" s="39" t="s">
        <v>67</v>
      </c>
      <c r="C3" s="39" t="s">
        <v>68</v>
      </c>
    </row>
    <row r="4" spans="1:3" ht="15.75">
      <c r="A4" s="96" t="s">
        <v>69</v>
      </c>
      <c r="B4" s="96" t="s">
        <v>70</v>
      </c>
      <c r="C4" s="96" t="s">
        <v>71</v>
      </c>
    </row>
    <row r="5" spans="1:3" ht="15.75">
      <c r="A5" s="39" t="s">
        <v>72</v>
      </c>
      <c r="B5" s="39" t="s">
        <v>73</v>
      </c>
      <c r="C5" s="39" t="s">
        <v>74</v>
      </c>
    </row>
    <row r="7" ht="15">
      <c r="A7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G24" sqref="G24"/>
    </sheetView>
  </sheetViews>
  <sheetFormatPr defaultColWidth="9.140625" defaultRowHeight="15"/>
  <cols>
    <col min="1" max="1" width="46.28125" style="0" customWidth="1"/>
    <col min="2" max="2" width="16.140625" style="0" customWidth="1"/>
    <col min="3" max="3" width="11.00390625" style="0" customWidth="1"/>
    <col min="4" max="5" width="11.8515625" style="0" customWidth="1"/>
    <col min="6" max="6" width="11.421875" style="0" customWidth="1"/>
    <col min="7" max="7" width="16.421875" style="0" customWidth="1"/>
  </cols>
  <sheetData>
    <row r="1" spans="1:2" ht="15.75">
      <c r="A1" s="8" t="s">
        <v>18</v>
      </c>
      <c r="B1" s="7">
        <v>2000</v>
      </c>
    </row>
    <row r="2" spans="1:2" ht="16.5" thickBot="1">
      <c r="A2" s="15" t="s">
        <v>19</v>
      </c>
      <c r="B2" s="16">
        <v>2000</v>
      </c>
    </row>
    <row r="3" spans="1:7" ht="16.5" thickBot="1">
      <c r="A3" s="118" t="s">
        <v>53</v>
      </c>
      <c r="B3" s="114" t="s">
        <v>113</v>
      </c>
      <c r="C3" s="115"/>
      <c r="D3" s="115"/>
      <c r="E3" s="115"/>
      <c r="F3" s="115"/>
      <c r="G3" s="115"/>
    </row>
    <row r="4" spans="1:7" ht="15">
      <c r="A4" s="119"/>
      <c r="B4" s="112" t="s">
        <v>2</v>
      </c>
      <c r="C4" s="113"/>
      <c r="D4" s="113"/>
      <c r="E4" s="112" t="s">
        <v>3</v>
      </c>
      <c r="F4" s="113"/>
      <c r="G4" s="113"/>
    </row>
    <row r="5" spans="1:7" ht="15">
      <c r="A5" s="120"/>
      <c r="B5" s="40" t="s">
        <v>20</v>
      </c>
      <c r="C5" s="41" t="s">
        <v>21</v>
      </c>
      <c r="D5" s="41" t="s">
        <v>22</v>
      </c>
      <c r="E5" s="30" t="s">
        <v>20</v>
      </c>
      <c r="F5" s="3" t="s">
        <v>21</v>
      </c>
      <c r="G5" s="3" t="s">
        <v>22</v>
      </c>
    </row>
    <row r="6" spans="1:7" ht="15.75">
      <c r="A6" s="9" t="s">
        <v>4</v>
      </c>
      <c r="B6" s="43" t="s">
        <v>25</v>
      </c>
      <c r="C6" s="44">
        <f>B1-40</f>
        <v>1960</v>
      </c>
      <c r="D6" s="44">
        <f>B1-40</f>
        <v>1960</v>
      </c>
      <c r="E6" s="31" t="s">
        <v>25</v>
      </c>
      <c r="F6" s="4">
        <f>$B1-40</f>
        <v>1960</v>
      </c>
      <c r="G6" s="4">
        <f>$B1-40</f>
        <v>1960</v>
      </c>
    </row>
    <row r="7" spans="1:7" ht="27">
      <c r="A7" s="5" t="s">
        <v>5</v>
      </c>
      <c r="B7" s="43" t="s">
        <v>114</v>
      </c>
      <c r="C7" s="44">
        <f>(B2+16)/2</f>
        <v>1008</v>
      </c>
      <c r="D7" s="46"/>
      <c r="E7" s="31" t="s">
        <v>33</v>
      </c>
      <c r="F7" s="4">
        <f>($B2+25)/2</f>
        <v>1012.5</v>
      </c>
      <c r="G7" s="4"/>
    </row>
    <row r="8" spans="1:7" ht="27">
      <c r="A8" s="5" t="s">
        <v>6</v>
      </c>
      <c r="B8" s="43" t="s">
        <v>115</v>
      </c>
      <c r="C8" s="46"/>
      <c r="D8" s="44">
        <f>($B2+32)/3</f>
        <v>677.3333333333334</v>
      </c>
      <c r="E8" s="31" t="s">
        <v>34</v>
      </c>
      <c r="F8" s="1"/>
      <c r="G8" s="4">
        <f>($B2+50)/3</f>
        <v>683.3333333333334</v>
      </c>
    </row>
    <row r="9" spans="1:7" ht="15">
      <c r="A9" s="5" t="s">
        <v>10</v>
      </c>
      <c r="B9" s="43" t="s">
        <v>83</v>
      </c>
      <c r="C9" s="46">
        <f>$C7-49</f>
        <v>959</v>
      </c>
      <c r="D9" s="46">
        <f>D8-49</f>
        <v>628.3333333333334</v>
      </c>
      <c r="E9" s="31" t="s">
        <v>83</v>
      </c>
      <c r="F9" s="1">
        <f>$F7-49</f>
        <v>963.5</v>
      </c>
      <c r="G9" s="1">
        <f>G8-49</f>
        <v>634.3333333333334</v>
      </c>
    </row>
    <row r="10" spans="1:7" ht="15">
      <c r="A10" s="5" t="s">
        <v>11</v>
      </c>
      <c r="B10" s="43" t="s">
        <v>83</v>
      </c>
      <c r="C10" s="46">
        <f>C7-49</f>
        <v>959</v>
      </c>
      <c r="D10" s="46">
        <f>D8-49</f>
        <v>628.3333333333334</v>
      </c>
      <c r="E10" s="31" t="s">
        <v>83</v>
      </c>
      <c r="F10" s="1">
        <f>F7-49</f>
        <v>963.5</v>
      </c>
      <c r="G10" s="1">
        <f>G8-49</f>
        <v>634.3333333333334</v>
      </c>
    </row>
    <row r="11" spans="1:7" ht="15">
      <c r="A11" s="5" t="s">
        <v>12</v>
      </c>
      <c r="B11" s="43" t="s">
        <v>83</v>
      </c>
      <c r="C11" s="46">
        <f>C7-49</f>
        <v>959</v>
      </c>
      <c r="D11" s="46">
        <f>D8-49</f>
        <v>628.3333333333334</v>
      </c>
      <c r="E11" s="31" t="s">
        <v>83</v>
      </c>
      <c r="F11" s="1">
        <f>F7-49</f>
        <v>963.5</v>
      </c>
      <c r="G11" s="1">
        <f>G8-49</f>
        <v>634.3333333333334</v>
      </c>
    </row>
    <row r="12" spans="1:7" ht="15">
      <c r="A12" s="21" t="s">
        <v>13</v>
      </c>
      <c r="B12" s="48" t="s">
        <v>31</v>
      </c>
      <c r="C12" s="49">
        <f>$B2</f>
        <v>2000</v>
      </c>
      <c r="D12" s="49">
        <f>$B2</f>
        <v>2000</v>
      </c>
      <c r="E12" s="32" t="s">
        <v>31</v>
      </c>
      <c r="F12" s="22">
        <f>$B2</f>
        <v>2000</v>
      </c>
      <c r="G12" s="22">
        <f>$B2</f>
        <v>2000</v>
      </c>
    </row>
    <row r="13" spans="1:7" ht="15.75" thickBot="1">
      <c r="A13" s="26" t="s">
        <v>14</v>
      </c>
      <c r="B13" s="51" t="s">
        <v>31</v>
      </c>
      <c r="C13" s="52">
        <f>$B2</f>
        <v>2000</v>
      </c>
      <c r="D13" s="52">
        <f>$B2</f>
        <v>2000</v>
      </c>
      <c r="E13" s="33" t="s">
        <v>31</v>
      </c>
      <c r="F13" s="27">
        <f>$B2</f>
        <v>2000</v>
      </c>
      <c r="G13" s="27">
        <f>$B2</f>
        <v>2000</v>
      </c>
    </row>
    <row r="14" spans="1:7" ht="15">
      <c r="A14" s="111" t="s">
        <v>15</v>
      </c>
      <c r="B14" s="73" t="s">
        <v>116</v>
      </c>
      <c r="C14" s="74">
        <f>C7-22</f>
        <v>986</v>
      </c>
      <c r="D14" s="74">
        <f>D8-22</f>
        <v>655.3333333333334</v>
      </c>
      <c r="E14" s="73" t="s">
        <v>80</v>
      </c>
      <c r="F14" s="74">
        <f>F7-32</f>
        <v>980.5</v>
      </c>
      <c r="G14" s="74">
        <f>G8-32</f>
        <v>651.3333333333334</v>
      </c>
    </row>
    <row r="15" spans="1:7" ht="15">
      <c r="A15" s="109"/>
      <c r="B15" s="80" t="s">
        <v>32</v>
      </c>
      <c r="C15" s="81">
        <f>C6-57</f>
        <v>1903</v>
      </c>
      <c r="D15" s="81">
        <f>D6-57</f>
        <v>1903</v>
      </c>
      <c r="E15" s="80" t="s">
        <v>32</v>
      </c>
      <c r="F15" s="81">
        <f>F6-57</f>
        <v>1903</v>
      </c>
      <c r="G15" s="81">
        <f>G6-57</f>
        <v>1903</v>
      </c>
    </row>
    <row r="16" spans="1:7" ht="15">
      <c r="A16" s="109" t="s">
        <v>16</v>
      </c>
      <c r="B16" s="80" t="s">
        <v>117</v>
      </c>
      <c r="C16" s="81">
        <f>C7-24</f>
        <v>984</v>
      </c>
      <c r="D16" s="81">
        <f>D8-24</f>
        <v>653.3333333333334</v>
      </c>
      <c r="E16" s="80" t="s">
        <v>82</v>
      </c>
      <c r="F16" s="81">
        <f>F7-35</f>
        <v>977.5</v>
      </c>
      <c r="G16" s="81">
        <f>G8-35</f>
        <v>648.3333333333334</v>
      </c>
    </row>
    <row r="17" spans="1:7" ht="15">
      <c r="A17" s="109"/>
      <c r="B17" s="80" t="s">
        <v>84</v>
      </c>
      <c r="C17" s="81">
        <f>C6-58</f>
        <v>1902</v>
      </c>
      <c r="D17" s="81">
        <f>D6-58</f>
        <v>1902</v>
      </c>
      <c r="E17" s="80" t="s">
        <v>84</v>
      </c>
      <c r="F17" s="81">
        <f>F6-58</f>
        <v>1902</v>
      </c>
      <c r="G17" s="81">
        <f>G6-58</f>
        <v>1902</v>
      </c>
    </row>
    <row r="18" spans="1:7" ht="15">
      <c r="A18" s="109" t="s">
        <v>17</v>
      </c>
      <c r="B18" s="80" t="s">
        <v>117</v>
      </c>
      <c r="C18" s="81">
        <f>C7-24</f>
        <v>984</v>
      </c>
      <c r="D18" s="81">
        <f>D8-24</f>
        <v>653.3333333333334</v>
      </c>
      <c r="E18" s="80" t="s">
        <v>82</v>
      </c>
      <c r="F18" s="81">
        <f>F7-35</f>
        <v>977.5</v>
      </c>
      <c r="G18" s="81">
        <f>G8-35</f>
        <v>648.3333333333334</v>
      </c>
    </row>
    <row r="19" spans="1:7" ht="15.75" thickBot="1">
      <c r="A19" s="110"/>
      <c r="B19" s="85" t="s">
        <v>84</v>
      </c>
      <c r="C19" s="86">
        <f>C6-58</f>
        <v>1902</v>
      </c>
      <c r="D19" s="86">
        <f>D6-58</f>
        <v>1902</v>
      </c>
      <c r="E19" s="85" t="s">
        <v>84</v>
      </c>
      <c r="F19" s="86">
        <f>F6-58</f>
        <v>1902</v>
      </c>
      <c r="G19" s="86">
        <f>G6-58</f>
        <v>1902</v>
      </c>
    </row>
  </sheetData>
  <sheetProtection/>
  <mergeCells count="7">
    <mergeCell ref="A18:A19"/>
    <mergeCell ref="A3:A5"/>
    <mergeCell ref="B3:G3"/>
    <mergeCell ref="B4:D4"/>
    <mergeCell ref="E4:G4"/>
    <mergeCell ref="A14:A15"/>
    <mergeCell ref="A16:A17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2"/>
  <sheetViews>
    <sheetView zoomScalePageLayoutView="0" workbookViewId="0" topLeftCell="A1">
      <selection activeCell="H25" sqref="H25"/>
    </sheetView>
  </sheetViews>
  <sheetFormatPr defaultColWidth="9.140625" defaultRowHeight="15"/>
  <cols>
    <col min="1" max="1" width="44.57421875" style="0" customWidth="1"/>
    <col min="2" max="2" width="17.140625" style="0" customWidth="1"/>
    <col min="3" max="3" width="9.421875" style="0" customWidth="1"/>
    <col min="4" max="4" width="10.28125" style="0" customWidth="1"/>
    <col min="5" max="5" width="9.8515625" style="0" customWidth="1"/>
    <col min="6" max="6" width="10.421875" style="0" customWidth="1"/>
    <col min="7" max="7" width="11.00390625" style="0" customWidth="1"/>
    <col min="8" max="8" width="15.7109375" style="0" customWidth="1"/>
    <col min="10" max="10" width="11.57421875" style="0" bestFit="1" customWidth="1"/>
    <col min="13" max="13" width="11.00390625" style="0" customWidth="1"/>
  </cols>
  <sheetData>
    <row r="1" spans="1:2" ht="15.75">
      <c r="A1" s="8" t="s">
        <v>18</v>
      </c>
      <c r="B1" s="7">
        <v>2510</v>
      </c>
    </row>
    <row r="2" spans="1:2" ht="16.5" thickBot="1">
      <c r="A2" s="15" t="s">
        <v>19</v>
      </c>
      <c r="B2" s="16">
        <v>3440</v>
      </c>
    </row>
    <row r="3" spans="1:13" ht="16.5" thickBot="1">
      <c r="A3" s="118" t="s">
        <v>53</v>
      </c>
      <c r="B3" s="114" t="s">
        <v>132</v>
      </c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</row>
    <row r="4" spans="1:13" ht="15">
      <c r="A4" s="119"/>
      <c r="B4" s="112" t="s">
        <v>2</v>
      </c>
      <c r="C4" s="113"/>
      <c r="D4" s="113"/>
      <c r="E4" s="113"/>
      <c r="F4" s="113"/>
      <c r="G4" s="113"/>
      <c r="H4" s="112" t="s">
        <v>3</v>
      </c>
      <c r="I4" s="113"/>
      <c r="J4" s="113"/>
      <c r="K4" s="113"/>
      <c r="L4" s="113"/>
      <c r="M4" s="113"/>
    </row>
    <row r="5" spans="1:13" ht="15">
      <c r="A5" s="120"/>
      <c r="B5" s="40" t="s">
        <v>20</v>
      </c>
      <c r="C5" s="41" t="s">
        <v>21</v>
      </c>
      <c r="D5" s="41" t="s">
        <v>22</v>
      </c>
      <c r="E5" s="41" t="s">
        <v>23</v>
      </c>
      <c r="F5" s="41" t="s">
        <v>23</v>
      </c>
      <c r="G5" s="42" t="s">
        <v>24</v>
      </c>
      <c r="H5" s="30" t="s">
        <v>20</v>
      </c>
      <c r="I5" s="3" t="s">
        <v>21</v>
      </c>
      <c r="J5" s="3" t="s">
        <v>22</v>
      </c>
      <c r="K5" s="3" t="s">
        <v>23</v>
      </c>
      <c r="L5" s="3" t="s">
        <v>23</v>
      </c>
      <c r="M5" s="3" t="s">
        <v>24</v>
      </c>
    </row>
    <row r="6" spans="1:13" ht="15.75">
      <c r="A6" s="9" t="s">
        <v>4</v>
      </c>
      <c r="B6" s="43" t="s">
        <v>25</v>
      </c>
      <c r="C6" s="44">
        <f>B1-40</f>
        <v>2470</v>
      </c>
      <c r="D6" s="44">
        <f>B1-40</f>
        <v>2470</v>
      </c>
      <c r="E6" s="44">
        <f>B1-40</f>
        <v>2470</v>
      </c>
      <c r="F6" s="44">
        <f>B1-40</f>
        <v>2470</v>
      </c>
      <c r="G6" s="45">
        <f>B1-40</f>
        <v>2470</v>
      </c>
      <c r="H6" s="31" t="s">
        <v>25</v>
      </c>
      <c r="I6" s="4">
        <f>$B1-40</f>
        <v>2470</v>
      </c>
      <c r="J6" s="4">
        <f>$B1-40</f>
        <v>2470</v>
      </c>
      <c r="K6" s="4">
        <f>$B1-40</f>
        <v>2470</v>
      </c>
      <c r="L6" s="4">
        <f>$B1-40</f>
        <v>2470</v>
      </c>
      <c r="M6" s="4">
        <f>$B1-40</f>
        <v>2470</v>
      </c>
    </row>
    <row r="7" spans="1:13" ht="15.75">
      <c r="A7" s="5" t="s">
        <v>5</v>
      </c>
      <c r="B7" s="43" t="s">
        <v>114</v>
      </c>
      <c r="C7" s="44">
        <f>(B2+16)/2</f>
        <v>1728</v>
      </c>
      <c r="D7" s="46"/>
      <c r="E7" s="46"/>
      <c r="F7" s="46"/>
      <c r="G7" s="47"/>
      <c r="H7" s="31" t="s">
        <v>118</v>
      </c>
      <c r="I7" s="4">
        <f>($B2+25)/2</f>
        <v>1732.5</v>
      </c>
      <c r="J7" s="4"/>
      <c r="K7" s="1"/>
      <c r="L7" s="1"/>
      <c r="M7" s="1"/>
    </row>
    <row r="8" spans="1:13" ht="15.75">
      <c r="A8" s="5" t="s">
        <v>6</v>
      </c>
      <c r="B8" s="43" t="s">
        <v>115</v>
      </c>
      <c r="C8" s="46"/>
      <c r="D8" s="44">
        <f>($B2+32)/3</f>
        <v>1157.3333333333333</v>
      </c>
      <c r="E8" s="46"/>
      <c r="F8" s="46"/>
      <c r="G8" s="47"/>
      <c r="H8" s="31" t="s">
        <v>119</v>
      </c>
      <c r="I8" s="1"/>
      <c r="J8" s="4">
        <f>($B2+50)/3</f>
        <v>1163.3333333333333</v>
      </c>
      <c r="K8" s="1"/>
      <c r="L8" s="1"/>
      <c r="M8" s="1"/>
    </row>
    <row r="9" spans="1:13" ht="15.75">
      <c r="A9" s="5" t="s">
        <v>7</v>
      </c>
      <c r="B9" s="43" t="s">
        <v>106</v>
      </c>
      <c r="C9" s="46"/>
      <c r="D9" s="46"/>
      <c r="E9" s="44">
        <f>($B2+48)/4</f>
        <v>872</v>
      </c>
      <c r="F9" s="46"/>
      <c r="G9" s="47"/>
      <c r="H9" s="31" t="s">
        <v>29</v>
      </c>
      <c r="I9" s="1"/>
      <c r="J9" s="1"/>
      <c r="K9" s="4">
        <f>($B2+75)/4</f>
        <v>878.75</v>
      </c>
      <c r="L9" s="1"/>
      <c r="M9" s="1"/>
    </row>
    <row r="10" spans="1:13" ht="15.75">
      <c r="A10" s="5" t="s">
        <v>8</v>
      </c>
      <c r="B10" s="43" t="s">
        <v>122</v>
      </c>
      <c r="C10" s="46"/>
      <c r="D10" s="46"/>
      <c r="E10" s="46"/>
      <c r="F10" s="44">
        <f>($B2+32)/4</f>
        <v>868</v>
      </c>
      <c r="G10" s="47"/>
      <c r="H10" s="31" t="s">
        <v>120</v>
      </c>
      <c r="I10" s="1"/>
      <c r="J10" s="1"/>
      <c r="K10" s="1"/>
      <c r="L10" s="4">
        <f>($B2+50)/4</f>
        <v>872.5</v>
      </c>
      <c r="M10" s="1"/>
    </row>
    <row r="11" spans="1:13" ht="15.75">
      <c r="A11" s="5" t="s">
        <v>9</v>
      </c>
      <c r="B11" s="43" t="s">
        <v>123</v>
      </c>
      <c r="C11" s="46"/>
      <c r="D11" s="46"/>
      <c r="E11" s="46"/>
      <c r="F11" s="46"/>
      <c r="G11" s="45">
        <f>($B2+64)/5</f>
        <v>700.8</v>
      </c>
      <c r="H11" s="31" t="s">
        <v>121</v>
      </c>
      <c r="I11" s="1"/>
      <c r="J11" s="1"/>
      <c r="K11" s="1"/>
      <c r="L11" s="1"/>
      <c r="M11" s="4">
        <f>($B2+100)/5</f>
        <v>708</v>
      </c>
    </row>
    <row r="12" spans="1:13" ht="15">
      <c r="A12" s="5" t="s">
        <v>10</v>
      </c>
      <c r="B12" s="43" t="s">
        <v>131</v>
      </c>
      <c r="C12" s="46">
        <f>$C7-20</f>
        <v>1708</v>
      </c>
      <c r="D12" s="46">
        <f>D8-20</f>
        <v>1137.3333333333333</v>
      </c>
      <c r="E12" s="46">
        <f>E9-20</f>
        <v>852</v>
      </c>
      <c r="F12" s="46">
        <f>F10-20</f>
        <v>848</v>
      </c>
      <c r="G12" s="47">
        <f>G11-20</f>
        <v>680.8</v>
      </c>
      <c r="H12" s="31" t="s">
        <v>131</v>
      </c>
      <c r="I12" s="1">
        <f>$I7-20</f>
        <v>1712.5</v>
      </c>
      <c r="J12" s="1">
        <f>J8-20</f>
        <v>1143.3333333333333</v>
      </c>
      <c r="K12" s="1">
        <f>K9-20</f>
        <v>858.75</v>
      </c>
      <c r="L12" s="1">
        <f>L10-20</f>
        <v>852.5</v>
      </c>
      <c r="M12" s="1">
        <f>M11-20</f>
        <v>688</v>
      </c>
    </row>
    <row r="13" spans="1:13" ht="15">
      <c r="A13" s="5" t="s">
        <v>11</v>
      </c>
      <c r="B13" s="43" t="s">
        <v>131</v>
      </c>
      <c r="C13" s="46">
        <f>C7-20</f>
        <v>1708</v>
      </c>
      <c r="D13" s="46">
        <f>D8-20</f>
        <v>1137.3333333333333</v>
      </c>
      <c r="E13" s="46">
        <f>E9-20</f>
        <v>852</v>
      </c>
      <c r="F13" s="46">
        <f>F10-20</f>
        <v>848</v>
      </c>
      <c r="G13" s="47">
        <f>G11-20</f>
        <v>680.8</v>
      </c>
      <c r="H13" s="31" t="s">
        <v>131</v>
      </c>
      <c r="I13" s="1">
        <f>I7-20</f>
        <v>1712.5</v>
      </c>
      <c r="J13" s="1">
        <f>J8-20</f>
        <v>1143.3333333333333</v>
      </c>
      <c r="K13" s="1">
        <f>K9-20</f>
        <v>858.75</v>
      </c>
      <c r="L13" s="1">
        <f>L10-20</f>
        <v>852.5</v>
      </c>
      <c r="M13" s="1">
        <f>M11-20</f>
        <v>688</v>
      </c>
    </row>
    <row r="14" spans="1:13" ht="15">
      <c r="A14" s="5" t="s">
        <v>12</v>
      </c>
      <c r="B14" s="43" t="s">
        <v>131</v>
      </c>
      <c r="C14" s="46">
        <f>C7-20</f>
        <v>1708</v>
      </c>
      <c r="D14" s="46">
        <f>D8-20</f>
        <v>1137.3333333333333</v>
      </c>
      <c r="E14" s="46">
        <f>E9-20</f>
        <v>852</v>
      </c>
      <c r="F14" s="46">
        <f>F10-20</f>
        <v>848</v>
      </c>
      <c r="G14" s="47">
        <f>G11-20</f>
        <v>680.8</v>
      </c>
      <c r="H14" s="31" t="s">
        <v>131</v>
      </c>
      <c r="I14" s="1">
        <f>I7-20</f>
        <v>1712.5</v>
      </c>
      <c r="J14" s="1">
        <f>J8-20</f>
        <v>1143.3333333333333</v>
      </c>
      <c r="K14" s="1">
        <f>K9-20</f>
        <v>858.75</v>
      </c>
      <c r="L14" s="1">
        <f>L10-20</f>
        <v>852.5</v>
      </c>
      <c r="M14" s="1">
        <f>M11-20</f>
        <v>688</v>
      </c>
    </row>
    <row r="15" spans="1:13" ht="15">
      <c r="A15" s="21" t="s">
        <v>13</v>
      </c>
      <c r="B15" s="48" t="s">
        <v>31</v>
      </c>
      <c r="C15" s="49">
        <f>$B2</f>
        <v>3440</v>
      </c>
      <c r="D15" s="49">
        <f>$B2</f>
        <v>3440</v>
      </c>
      <c r="E15" s="49">
        <f>$B2</f>
        <v>3440</v>
      </c>
      <c r="F15" s="49">
        <f>$B2</f>
        <v>3440</v>
      </c>
      <c r="G15" s="50">
        <f>$B2</f>
        <v>3440</v>
      </c>
      <c r="H15" s="32" t="s">
        <v>31</v>
      </c>
      <c r="I15" s="22">
        <f>$B2</f>
        <v>3440</v>
      </c>
      <c r="J15" s="22">
        <f>$B2</f>
        <v>3440</v>
      </c>
      <c r="K15" s="22">
        <f>$B2</f>
        <v>3440</v>
      </c>
      <c r="L15" s="22">
        <f>$B2</f>
        <v>3440</v>
      </c>
      <c r="M15" s="22">
        <f>$B2</f>
        <v>3440</v>
      </c>
    </row>
    <row r="16" spans="1:13" ht="15.75" thickBot="1">
      <c r="A16" s="26" t="s">
        <v>14</v>
      </c>
      <c r="B16" s="51" t="s">
        <v>31</v>
      </c>
      <c r="C16" s="52">
        <f>$B2</f>
        <v>3440</v>
      </c>
      <c r="D16" s="52">
        <f>$B2</f>
        <v>3440</v>
      </c>
      <c r="E16" s="52">
        <f>$B2</f>
        <v>3440</v>
      </c>
      <c r="F16" s="52">
        <f>$B2</f>
        <v>3440</v>
      </c>
      <c r="G16" s="53">
        <f>$B2</f>
        <v>3440</v>
      </c>
      <c r="H16" s="33" t="s">
        <v>31</v>
      </c>
      <c r="I16" s="27">
        <f>$B2</f>
        <v>3440</v>
      </c>
      <c r="J16" s="27">
        <f>$B2</f>
        <v>3440</v>
      </c>
      <c r="K16" s="27">
        <f>$B2</f>
        <v>3440</v>
      </c>
      <c r="L16" s="27">
        <f>$B2</f>
        <v>3440</v>
      </c>
      <c r="M16" s="22">
        <f>$B2</f>
        <v>3440</v>
      </c>
    </row>
    <row r="17" spans="1:13" ht="15">
      <c r="A17" s="111" t="s">
        <v>15</v>
      </c>
      <c r="B17" s="73" t="s">
        <v>124</v>
      </c>
      <c r="C17" s="74">
        <f>C7-4</f>
        <v>1724</v>
      </c>
      <c r="D17" s="74">
        <f>D8-4</f>
        <v>1153.3333333333333</v>
      </c>
      <c r="E17" s="74">
        <f>E9-4</f>
        <v>868</v>
      </c>
      <c r="F17" s="74">
        <f>F10-4</f>
        <v>864</v>
      </c>
      <c r="G17" s="75">
        <f>G11-4</f>
        <v>696.8</v>
      </c>
      <c r="H17" s="73" t="s">
        <v>126</v>
      </c>
      <c r="I17" s="74">
        <f>I7-4</f>
        <v>1728.5</v>
      </c>
      <c r="J17" s="74">
        <f>J8-4</f>
        <v>1159.3333333333333</v>
      </c>
      <c r="K17" s="74">
        <f>K9-4</f>
        <v>874.75</v>
      </c>
      <c r="L17" s="74">
        <f>L10-4</f>
        <v>868.5</v>
      </c>
      <c r="M17" s="99">
        <f>M11-4</f>
        <v>704</v>
      </c>
    </row>
    <row r="18" spans="1:13" ht="15">
      <c r="A18" s="109"/>
      <c r="B18" s="80" t="s">
        <v>125</v>
      </c>
      <c r="C18" s="81">
        <f>C6-2</f>
        <v>2468</v>
      </c>
      <c r="D18" s="81">
        <f>D6-2</f>
        <v>2468</v>
      </c>
      <c r="E18" s="81">
        <f>E6-2</f>
        <v>2468</v>
      </c>
      <c r="F18" s="81">
        <f>F6-2</f>
        <v>2468</v>
      </c>
      <c r="G18" s="82">
        <f>G6-2</f>
        <v>2468</v>
      </c>
      <c r="H18" s="80" t="s">
        <v>125</v>
      </c>
      <c r="I18" s="81">
        <f>I6-2</f>
        <v>2468</v>
      </c>
      <c r="J18" s="81">
        <f>J6-2</f>
        <v>2468</v>
      </c>
      <c r="K18" s="81">
        <f>K6-2</f>
        <v>2468</v>
      </c>
      <c r="L18" s="81">
        <f>L6-2</f>
        <v>2468</v>
      </c>
      <c r="M18" s="83">
        <f>M6-2</f>
        <v>2468</v>
      </c>
    </row>
    <row r="19" spans="1:13" ht="15">
      <c r="A19" s="109" t="s">
        <v>16</v>
      </c>
      <c r="B19" s="80" t="s">
        <v>127</v>
      </c>
      <c r="C19" s="81">
        <f>C7-6</f>
        <v>1722</v>
      </c>
      <c r="D19" s="81">
        <f>D8-6</f>
        <v>1151.3333333333333</v>
      </c>
      <c r="E19" s="81">
        <f>E9-6</f>
        <v>866</v>
      </c>
      <c r="F19" s="81">
        <f>F10-6</f>
        <v>862</v>
      </c>
      <c r="G19" s="82">
        <f>G11-6</f>
        <v>694.8</v>
      </c>
      <c r="H19" s="80" t="s">
        <v>127</v>
      </c>
      <c r="I19" s="81">
        <f>I7-6</f>
        <v>1726.5</v>
      </c>
      <c r="J19" s="81">
        <f>J8-6</f>
        <v>1157.3333333333333</v>
      </c>
      <c r="K19" s="81">
        <f>K9-6</f>
        <v>872.75</v>
      </c>
      <c r="L19" s="81">
        <f>L10-6</f>
        <v>866.5</v>
      </c>
      <c r="M19" s="83">
        <f>M11-6</f>
        <v>702</v>
      </c>
    </row>
    <row r="20" spans="1:13" ht="15">
      <c r="A20" s="109"/>
      <c r="B20" s="80" t="s">
        <v>128</v>
      </c>
      <c r="C20" s="81">
        <f>C6-4</f>
        <v>2466</v>
      </c>
      <c r="D20" s="81">
        <f>D6-4</f>
        <v>2466</v>
      </c>
      <c r="E20" s="81">
        <f>E6-4</f>
        <v>2466</v>
      </c>
      <c r="F20" s="81">
        <f>F6-4</f>
        <v>2466</v>
      </c>
      <c r="G20" s="82">
        <f>G6-4</f>
        <v>2466</v>
      </c>
      <c r="H20" s="80" t="s">
        <v>128</v>
      </c>
      <c r="I20" s="81">
        <f>I6-4</f>
        <v>2466</v>
      </c>
      <c r="J20" s="81">
        <f>J6-4</f>
        <v>2466</v>
      </c>
      <c r="K20" s="81">
        <f>K6-4</f>
        <v>2466</v>
      </c>
      <c r="L20" s="81">
        <f>L6-4</f>
        <v>2466</v>
      </c>
      <c r="M20" s="83">
        <f>M6-4</f>
        <v>2466</v>
      </c>
    </row>
    <row r="21" spans="1:13" ht="15">
      <c r="A21" s="109" t="s">
        <v>17</v>
      </c>
      <c r="B21" s="80" t="s">
        <v>129</v>
      </c>
      <c r="C21" s="81">
        <f>C7-7</f>
        <v>1721</v>
      </c>
      <c r="D21" s="81">
        <f>D8-7</f>
        <v>1150.3333333333333</v>
      </c>
      <c r="E21" s="81">
        <f>E9-7</f>
        <v>865</v>
      </c>
      <c r="F21" s="81">
        <f>F10-7</f>
        <v>861</v>
      </c>
      <c r="G21" s="82">
        <f>G11-7</f>
        <v>693.8</v>
      </c>
      <c r="H21" s="80" t="s">
        <v>129</v>
      </c>
      <c r="I21" s="81">
        <f>I7-7</f>
        <v>1725.5</v>
      </c>
      <c r="J21" s="81">
        <f>J8-7</f>
        <v>1156.3333333333333</v>
      </c>
      <c r="K21" s="81">
        <f>K9-7</f>
        <v>871.75</v>
      </c>
      <c r="L21" s="81">
        <f>L10-7</f>
        <v>865.5</v>
      </c>
      <c r="M21" s="83">
        <f>M11-7</f>
        <v>701</v>
      </c>
    </row>
    <row r="22" spans="1:13" ht="15.75" thickBot="1">
      <c r="A22" s="110"/>
      <c r="B22" s="85" t="s">
        <v>130</v>
      </c>
      <c r="C22" s="86">
        <f>C6-5</f>
        <v>2465</v>
      </c>
      <c r="D22" s="86">
        <f>D6-5</f>
        <v>2465</v>
      </c>
      <c r="E22" s="86">
        <f>E6-5</f>
        <v>2465</v>
      </c>
      <c r="F22" s="86">
        <f>F6-5</f>
        <v>2465</v>
      </c>
      <c r="G22" s="89">
        <f>G6-5</f>
        <v>2465</v>
      </c>
      <c r="H22" s="85" t="s">
        <v>130</v>
      </c>
      <c r="I22" s="86">
        <f>I6-5</f>
        <v>2465</v>
      </c>
      <c r="J22" s="86">
        <f>J6-5</f>
        <v>2465</v>
      </c>
      <c r="K22" s="86">
        <f>K6-5</f>
        <v>2465</v>
      </c>
      <c r="L22" s="86">
        <f>L6-5</f>
        <v>2465</v>
      </c>
      <c r="M22" s="87">
        <f>M6-5</f>
        <v>2465</v>
      </c>
    </row>
  </sheetData>
  <sheetProtection/>
  <mergeCells count="7">
    <mergeCell ref="A17:A18"/>
    <mergeCell ref="A19:A20"/>
    <mergeCell ref="A21:A22"/>
    <mergeCell ref="A3:A5"/>
    <mergeCell ref="B3:M3"/>
    <mergeCell ref="B4:G4"/>
    <mergeCell ref="H4:M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Василий</cp:lastModifiedBy>
  <cp:lastPrinted>2014-01-23T05:16:48Z</cp:lastPrinted>
  <dcterms:created xsi:type="dcterms:W3CDTF">2010-04-28T11:32:42Z</dcterms:created>
  <dcterms:modified xsi:type="dcterms:W3CDTF">2021-12-27T12:57:09Z</dcterms:modified>
  <cp:category/>
  <cp:version/>
  <cp:contentType/>
  <cp:contentStatus/>
</cp:coreProperties>
</file>