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40" windowHeight="9795"/>
  </bookViews>
  <sheets>
    <sheet name="Стандарт" sheetId="2" r:id="rId1"/>
    <sheet name="Эконом" sheetId="3" r:id="rId2"/>
    <sheet name="НАЙДИ" sheetId="4" r:id="rId3"/>
  </sheets>
  <calcPr calcId="125725" refMode="R1C1"/>
</workbook>
</file>

<file path=xl/calcChain.xml><?xml version="1.0" encoding="utf-8"?>
<calcChain xmlns="http://schemas.openxmlformats.org/spreadsheetml/2006/main">
  <c r="G6" i="4"/>
  <c r="J11"/>
  <c r="I11"/>
  <c r="H11"/>
  <c r="J10"/>
  <c r="I10"/>
  <c r="H10"/>
  <c r="J9"/>
  <c r="I9"/>
  <c r="H9"/>
  <c r="J8"/>
  <c r="I8"/>
  <c r="H8"/>
  <c r="J7"/>
  <c r="I7"/>
  <c r="H7"/>
  <c r="J6"/>
  <c r="I6"/>
  <c r="H6"/>
  <c r="G11"/>
  <c r="G10"/>
  <c r="G9"/>
  <c r="G8"/>
  <c r="G7"/>
  <c r="J12" i="3"/>
  <c r="I12"/>
  <c r="H12"/>
  <c r="J11"/>
  <c r="I11"/>
  <c r="H11"/>
  <c r="J10"/>
  <c r="I10"/>
  <c r="H10"/>
  <c r="G10"/>
  <c r="J9"/>
  <c r="I9"/>
  <c r="H9"/>
  <c r="J6"/>
  <c r="I6"/>
  <c r="H6"/>
  <c r="G12"/>
  <c r="G11"/>
  <c r="G9"/>
  <c r="G8"/>
  <c r="G6"/>
  <c r="G7"/>
  <c r="T17" i="2"/>
  <c r="S17"/>
  <c r="T16"/>
  <c r="S16"/>
  <c r="T15"/>
  <c r="S15"/>
  <c r="T13"/>
  <c r="S13"/>
  <c r="T7"/>
  <c r="S7"/>
  <c r="R17"/>
  <c r="Q17"/>
  <c r="P17"/>
  <c r="O17"/>
  <c r="N17"/>
  <c r="M17"/>
  <c r="R16"/>
  <c r="Q16"/>
  <c r="P16"/>
  <c r="O16"/>
  <c r="N16"/>
  <c r="M16"/>
  <c r="T12"/>
  <c r="S12"/>
  <c r="R12"/>
  <c r="Q12"/>
  <c r="P12"/>
  <c r="O12"/>
  <c r="N12"/>
  <c r="M12"/>
  <c r="T10"/>
  <c r="S10"/>
  <c r="R10"/>
  <c r="Q10"/>
  <c r="P10"/>
  <c r="O10"/>
  <c r="N10"/>
  <c r="M10"/>
  <c r="R7"/>
  <c r="Q7"/>
  <c r="P7"/>
  <c r="O7"/>
  <c r="N7"/>
  <c r="M7"/>
  <c r="L17"/>
  <c r="L16"/>
  <c r="M15"/>
  <c r="L15"/>
  <c r="R14"/>
  <c r="Q14"/>
  <c r="P14"/>
  <c r="O14"/>
  <c r="N14"/>
  <c r="M14"/>
  <c r="L14"/>
  <c r="L13"/>
  <c r="L12"/>
  <c r="L7"/>
  <c r="K17"/>
  <c r="J17"/>
  <c r="I17"/>
  <c r="H17"/>
  <c r="K16"/>
  <c r="J16"/>
  <c r="I16"/>
  <c r="H16"/>
  <c r="K15"/>
  <c r="J15"/>
  <c r="I15"/>
  <c r="H15"/>
  <c r="K14"/>
  <c r="J14"/>
  <c r="I14"/>
  <c r="H14"/>
  <c r="K13"/>
  <c r="J13"/>
  <c r="I13"/>
  <c r="H13"/>
  <c r="K12"/>
  <c r="J12"/>
  <c r="I12"/>
  <c r="H12"/>
  <c r="K11"/>
  <c r="J11"/>
  <c r="I11"/>
  <c r="H11"/>
  <c r="L10"/>
  <c r="K10"/>
  <c r="J10"/>
  <c r="I10"/>
  <c r="H10"/>
  <c r="H9"/>
  <c r="K7"/>
  <c r="J7"/>
  <c r="I7"/>
  <c r="H7"/>
  <c r="G21"/>
  <c r="G20"/>
  <c r="G19"/>
  <c r="G18"/>
  <c r="G17"/>
  <c r="G16"/>
  <c r="G15"/>
  <c r="G14"/>
  <c r="G13"/>
  <c r="G12"/>
  <c r="G11"/>
  <c r="G10"/>
  <c r="G7"/>
  <c r="G8"/>
  <c r="G9"/>
  <c r="R15"/>
  <c r="R13"/>
  <c r="Q15"/>
  <c r="Q13"/>
  <c r="P15"/>
  <c r="P13"/>
  <c r="O15"/>
  <c r="O13"/>
  <c r="N15"/>
  <c r="N13"/>
  <c r="M13"/>
  <c r="I9"/>
  <c r="J8" i="3"/>
  <c r="I8"/>
  <c r="H8"/>
  <c r="G13"/>
</calcChain>
</file>

<file path=xl/sharedStrings.xml><?xml version="1.0" encoding="utf-8"?>
<sst xmlns="http://schemas.openxmlformats.org/spreadsheetml/2006/main" count="131" uniqueCount="84">
  <si>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</si>
  <si>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No</t>
  </si>
  <si>
    <t>Схема</t>
  </si>
  <si>
    <t>Артикул</t>
  </si>
  <si>
    <t>Наименование</t>
  </si>
  <si>
    <t>Длина, м.</t>
  </si>
  <si>
    <t>Цвет</t>
  </si>
  <si>
    <t>Асимметричный профиль-ручка Classic</t>
  </si>
  <si>
    <t>Матовое серебро</t>
  </si>
  <si>
    <t>Cимметричный профиль-ручка Classic</t>
  </si>
  <si>
    <t>Асимметричный профиль-ручка Trend</t>
  </si>
  <si>
    <t>Симметричный профиль-ручка Style</t>
  </si>
  <si>
    <t>Горизонтальный верхний профиль</t>
  </si>
  <si>
    <t>Горизонтальный межсекционный профиль</t>
  </si>
  <si>
    <t>Горизонтальный нижний профиль</t>
  </si>
  <si>
    <t>Верхний профиль-направляющая, 2 трека</t>
  </si>
  <si>
    <t>Нижний профиль-направляющая, 2 трека</t>
  </si>
  <si>
    <t>Верхний профиль-направляющая, 1 трек</t>
  </si>
  <si>
    <t>Нижний профиль-направляющая, 1 трек</t>
  </si>
  <si>
    <t>Профиль для распашных дверей</t>
  </si>
  <si>
    <t>Матовое золото</t>
  </si>
  <si>
    <t>Матовая шампань</t>
  </si>
  <si>
    <t xml:space="preserve">ПРАЙС-ЛИСТ </t>
  </si>
  <si>
    <t xml:space="preserve">2667/MS </t>
  </si>
  <si>
    <t xml:space="preserve">364/MS </t>
  </si>
  <si>
    <t xml:space="preserve">534/MS </t>
  </si>
  <si>
    <t xml:space="preserve">373/MS </t>
  </si>
  <si>
    <t xml:space="preserve">068/MS </t>
  </si>
  <si>
    <t xml:space="preserve">1377/MS </t>
  </si>
  <si>
    <t xml:space="preserve">123/MS </t>
  </si>
  <si>
    <t xml:space="preserve">365/MS </t>
  </si>
  <si>
    <t xml:space="preserve">366/MS </t>
  </si>
  <si>
    <t xml:space="preserve">4463/MS </t>
  </si>
  <si>
    <t xml:space="preserve">1694/MS </t>
  </si>
  <si>
    <t xml:space="preserve">1973/MS </t>
  </si>
  <si>
    <t>Шлегель серый</t>
  </si>
  <si>
    <t>компл.</t>
  </si>
  <si>
    <t>м.п.</t>
  </si>
  <si>
    <t>Уплотнитель П-образный</t>
  </si>
  <si>
    <t>Ваша скидка:</t>
  </si>
  <si>
    <t>Матовая Бронза</t>
  </si>
  <si>
    <t>Белый Глянец</t>
  </si>
  <si>
    <t>Венге Глянец</t>
  </si>
  <si>
    <t>Венге Темный</t>
  </si>
  <si>
    <t>Дуб Дымчатый</t>
  </si>
  <si>
    <t>Орех Грецкий</t>
  </si>
  <si>
    <t>Стопор нижний жестяной</t>
  </si>
  <si>
    <t>Стопор верхний пластиковый</t>
  </si>
  <si>
    <t>Прищепка для шлегеля</t>
  </si>
  <si>
    <t>Доводчики</t>
  </si>
  <si>
    <t>шт.</t>
  </si>
  <si>
    <t>26671/ MS</t>
  </si>
  <si>
    <t>Кантри</t>
  </si>
  <si>
    <t>Шато</t>
  </si>
  <si>
    <t>Бавария Т</t>
  </si>
  <si>
    <t>Горизонтальный межсекционный профиль без самореза</t>
  </si>
  <si>
    <t>LXD-1401</t>
  </si>
  <si>
    <t>Ролики с фиксацией</t>
  </si>
  <si>
    <t>Бл. Бронза</t>
  </si>
  <si>
    <t>Верхняя направляющая для подвесной двери</t>
  </si>
  <si>
    <t>Бл. Шампань</t>
  </si>
  <si>
    <t>XBE 3701</t>
  </si>
  <si>
    <t xml:space="preserve">LXD-2424 </t>
  </si>
  <si>
    <t xml:space="preserve">XBF-009 </t>
  </si>
  <si>
    <t xml:space="preserve">XBF-010 </t>
  </si>
  <si>
    <t>LXD-2426</t>
  </si>
  <si>
    <t>Ролик ассиметричный</t>
  </si>
  <si>
    <t>Ролик ассиметричный/симметричный</t>
  </si>
  <si>
    <t>вес кг/м</t>
  </si>
  <si>
    <t>Вес кг/м</t>
  </si>
  <si>
    <t>Мелкий опт: -5% от розничной цены   Опт - 10% от розничной цены  Крупный опт -15% от розничной цены</t>
  </si>
  <si>
    <t>Ролик  усиленный</t>
  </si>
  <si>
    <t>Дата: 04.01.2019</t>
  </si>
  <si>
    <t>Бейлиз Тач</t>
  </si>
  <si>
    <t>Гриджио Тач</t>
  </si>
  <si>
    <t>Латтерия Тач</t>
  </si>
  <si>
    <t>Терра Тач</t>
  </si>
  <si>
    <t>KL 00266</t>
  </si>
  <si>
    <t>KL 00666</t>
  </si>
  <si>
    <t>KL 00966</t>
  </si>
  <si>
    <t>KL 00466</t>
  </si>
  <si>
    <t>KL 00866</t>
  </si>
  <si>
    <t>KL 00566</t>
  </si>
  <si>
    <t>Дата: 16.01.2019</t>
  </si>
</sst>
</file>

<file path=xl/styles.xml><?xml version="1.0" encoding="utf-8"?>
<styleSheet xmlns="http://schemas.openxmlformats.org/spreadsheetml/2006/main">
  <numFmts count="2">
    <numFmt numFmtId="164" formatCode="0.0_);[Red]\(0.0\)"/>
    <numFmt numFmtId="165" formatCode="0.000;[Red]0.000"/>
  </numFmts>
  <fonts count="17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宋体"/>
      <charset val="134"/>
    </font>
    <font>
      <b/>
      <sz val="16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B7C55"/>
        <bgColor indexed="64"/>
      </patternFill>
    </fill>
    <fill>
      <patternFill patternType="solid">
        <fgColor rgb="FFECA946"/>
        <bgColor indexed="64"/>
      </patternFill>
    </fill>
    <fill>
      <patternFill patternType="solid">
        <fgColor rgb="FFFFFE9A"/>
        <bgColor indexed="64"/>
      </patternFill>
    </fill>
    <fill>
      <patternFill patternType="solid">
        <fgColor rgb="FF4940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11" fillId="0" borderId="0" xfId="0" applyNumberFormat="1" applyFont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4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" fontId="14" fillId="6" borderId="2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1" fontId="14" fillId="7" borderId="2" xfId="0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" fontId="14" fillId="9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0,0_x000d__x000a_NA_x000d__x000a_" xfId="1"/>
    <cellStyle name="Обычный" xfId="0" builtinId="0"/>
  </cellStyles>
  <dxfs count="0"/>
  <tableStyles count="0" defaultTableStyle="TableStyleMedium9" defaultPivotStyle="PivotStyleLight16"/>
  <colors>
    <mruColors>
      <color rgb="FF494027"/>
      <color rgb="FFFFFE9A"/>
      <color rgb="FFAB7C55"/>
      <color rgb="FFECA946"/>
      <color rgb="FFFFFF99"/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16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12" Type="http://schemas.openxmlformats.org/officeDocument/2006/relationships/image" Target="../media/image2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jpeg"/><Relationship Id="rId11" Type="http://schemas.openxmlformats.org/officeDocument/2006/relationships/image" Target="../media/image21.png"/><Relationship Id="rId5" Type="http://schemas.openxmlformats.org/officeDocument/2006/relationships/image" Target="../media/image18.png"/><Relationship Id="rId10" Type="http://schemas.openxmlformats.org/officeDocument/2006/relationships/image" Target="../media/image20.png"/><Relationship Id="rId4" Type="http://schemas.openxmlformats.org/officeDocument/2006/relationships/image" Target="../media/image17.png"/><Relationship Id="rId9" Type="http://schemas.openxmlformats.org/officeDocument/2006/relationships/image" Target="../media/image1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6.png"/><Relationship Id="rId7" Type="http://schemas.openxmlformats.org/officeDocument/2006/relationships/image" Target="../media/image19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9.jpeg"/><Relationship Id="rId10" Type="http://schemas.openxmlformats.org/officeDocument/2006/relationships/image" Target="../media/image5.png"/><Relationship Id="rId4" Type="http://schemas.openxmlformats.org/officeDocument/2006/relationships/image" Target="../media/image17.png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11</xdr:row>
      <xdr:rowOff>19050</xdr:rowOff>
    </xdr:from>
    <xdr:to>
      <xdr:col>1</xdr:col>
      <xdr:colOff>561975</xdr:colOff>
      <xdr:row>11</xdr:row>
      <xdr:rowOff>381000</xdr:rowOff>
    </xdr:to>
    <xdr:pic>
      <xdr:nvPicPr>
        <xdr:cNvPr id="5228" name="图片 6" descr="XSEK-068 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50673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14</xdr:row>
      <xdr:rowOff>19050</xdr:rowOff>
    </xdr:from>
    <xdr:to>
      <xdr:col>1</xdr:col>
      <xdr:colOff>523875</xdr:colOff>
      <xdr:row>14</xdr:row>
      <xdr:rowOff>447675</xdr:rowOff>
    </xdr:to>
    <xdr:pic>
      <xdr:nvPicPr>
        <xdr:cNvPr id="5229" name="图片 10" descr="XSEK-123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6553200"/>
          <a:ext cx="1809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6</xdr:row>
      <xdr:rowOff>47625</xdr:rowOff>
    </xdr:from>
    <xdr:to>
      <xdr:col>1</xdr:col>
      <xdr:colOff>666750</xdr:colOff>
      <xdr:row>6</xdr:row>
      <xdr:rowOff>419100</xdr:rowOff>
    </xdr:to>
    <xdr:pic>
      <xdr:nvPicPr>
        <xdr:cNvPr id="5230" name="图片 45" descr="LXD-2667 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8175" y="2733675"/>
          <a:ext cx="38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8</xdr:row>
      <xdr:rowOff>28575</xdr:rowOff>
    </xdr:from>
    <xdr:to>
      <xdr:col>1</xdr:col>
      <xdr:colOff>666750</xdr:colOff>
      <xdr:row>8</xdr:row>
      <xdr:rowOff>419100</xdr:rowOff>
    </xdr:to>
    <xdr:pic>
      <xdr:nvPicPr>
        <xdr:cNvPr id="5231" name="图片 48" descr="XBX-364 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3676650"/>
          <a:ext cx="419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12</xdr:row>
      <xdr:rowOff>28575</xdr:rowOff>
    </xdr:from>
    <xdr:to>
      <xdr:col>1</xdr:col>
      <xdr:colOff>619125</xdr:colOff>
      <xdr:row>12</xdr:row>
      <xdr:rowOff>400050</xdr:rowOff>
    </xdr:to>
    <xdr:pic>
      <xdr:nvPicPr>
        <xdr:cNvPr id="5232" name="图片 39" descr="LXD-1377 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0" y="5524500"/>
          <a:ext cx="3048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</xdr:row>
      <xdr:rowOff>152400</xdr:rowOff>
    </xdr:from>
    <xdr:to>
      <xdr:col>1</xdr:col>
      <xdr:colOff>857250</xdr:colOff>
      <xdr:row>15</xdr:row>
      <xdr:rowOff>152400</xdr:rowOff>
    </xdr:to>
    <xdr:pic>
      <xdr:nvPicPr>
        <xdr:cNvPr id="5233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8625" y="718185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16</xdr:row>
      <xdr:rowOff>304800</xdr:rowOff>
    </xdr:from>
    <xdr:to>
      <xdr:col>1</xdr:col>
      <xdr:colOff>876300</xdr:colOff>
      <xdr:row>16</xdr:row>
      <xdr:rowOff>314325</xdr:rowOff>
    </xdr:to>
    <xdr:pic>
      <xdr:nvPicPr>
        <xdr:cNvPr id="5234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8150" y="7810500"/>
          <a:ext cx="790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21</xdr:row>
      <xdr:rowOff>0</xdr:rowOff>
    </xdr:from>
    <xdr:to>
      <xdr:col>1</xdr:col>
      <xdr:colOff>809625</xdr:colOff>
      <xdr:row>21</xdr:row>
      <xdr:rowOff>0</xdr:rowOff>
    </xdr:to>
    <xdr:pic>
      <xdr:nvPicPr>
        <xdr:cNvPr id="5235" name="图片 6" descr="XSEK-068 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955357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21</xdr:row>
      <xdr:rowOff>0</xdr:rowOff>
    </xdr:from>
    <xdr:to>
      <xdr:col>1</xdr:col>
      <xdr:colOff>857250</xdr:colOff>
      <xdr:row>21</xdr:row>
      <xdr:rowOff>0</xdr:rowOff>
    </xdr:to>
    <xdr:pic>
      <xdr:nvPicPr>
        <xdr:cNvPr id="5236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09575" y="9553575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30</xdr:row>
      <xdr:rowOff>0</xdr:rowOff>
    </xdr:from>
    <xdr:to>
      <xdr:col>1</xdr:col>
      <xdr:colOff>857250</xdr:colOff>
      <xdr:row>30</xdr:row>
      <xdr:rowOff>9525</xdr:rowOff>
    </xdr:to>
    <xdr:pic>
      <xdr:nvPicPr>
        <xdr:cNvPr id="5237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8150" y="12220575"/>
          <a:ext cx="771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30</xdr:row>
      <xdr:rowOff>0</xdr:rowOff>
    </xdr:from>
    <xdr:to>
      <xdr:col>1</xdr:col>
      <xdr:colOff>885825</xdr:colOff>
      <xdr:row>30</xdr:row>
      <xdr:rowOff>9525</xdr:rowOff>
    </xdr:to>
    <xdr:pic>
      <xdr:nvPicPr>
        <xdr:cNvPr id="5238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7675" y="12220575"/>
          <a:ext cx="790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30</xdr:row>
      <xdr:rowOff>0</xdr:rowOff>
    </xdr:from>
    <xdr:to>
      <xdr:col>1</xdr:col>
      <xdr:colOff>885825</xdr:colOff>
      <xdr:row>30</xdr:row>
      <xdr:rowOff>9525</xdr:rowOff>
    </xdr:to>
    <xdr:pic>
      <xdr:nvPicPr>
        <xdr:cNvPr id="5239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0" y="12220575"/>
          <a:ext cx="762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10</xdr:row>
      <xdr:rowOff>47625</xdr:rowOff>
    </xdr:from>
    <xdr:to>
      <xdr:col>1</xdr:col>
      <xdr:colOff>657225</xdr:colOff>
      <xdr:row>10</xdr:row>
      <xdr:rowOff>419100</xdr:rowOff>
    </xdr:to>
    <xdr:pic>
      <xdr:nvPicPr>
        <xdr:cNvPr id="5240" name="图片 80" descr="XGY-373 S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0" y="4610100"/>
          <a:ext cx="438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17</xdr:row>
      <xdr:rowOff>95250</xdr:rowOff>
    </xdr:from>
    <xdr:to>
      <xdr:col>1</xdr:col>
      <xdr:colOff>847725</xdr:colOff>
      <xdr:row>17</xdr:row>
      <xdr:rowOff>95250</xdr:rowOff>
    </xdr:to>
    <xdr:pic>
      <xdr:nvPicPr>
        <xdr:cNvPr id="5241" name="Picture 12" descr="GRANDI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42925" y="8010525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18</xdr:row>
      <xdr:rowOff>228600</xdr:rowOff>
    </xdr:from>
    <xdr:to>
      <xdr:col>1</xdr:col>
      <xdr:colOff>885825</xdr:colOff>
      <xdr:row>18</xdr:row>
      <xdr:rowOff>238125</xdr:rowOff>
    </xdr:to>
    <xdr:pic>
      <xdr:nvPicPr>
        <xdr:cNvPr id="5242" name="图片 87" descr="XSEK-1694 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76250" y="8582025"/>
          <a:ext cx="762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19</xdr:row>
      <xdr:rowOff>228600</xdr:rowOff>
    </xdr:from>
    <xdr:to>
      <xdr:col>1</xdr:col>
      <xdr:colOff>904875</xdr:colOff>
      <xdr:row>19</xdr:row>
      <xdr:rowOff>238125</xdr:rowOff>
    </xdr:to>
    <xdr:pic>
      <xdr:nvPicPr>
        <xdr:cNvPr id="5243" name="Picture 11" descr="GRANDIS"/>
        <xdr:cNvPicPr preferRelativeResize="0"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04825" y="9067800"/>
          <a:ext cx="7524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9</xdr:row>
      <xdr:rowOff>57150</xdr:rowOff>
    </xdr:from>
    <xdr:to>
      <xdr:col>1</xdr:col>
      <xdr:colOff>742950</xdr:colOff>
      <xdr:row>9</xdr:row>
      <xdr:rowOff>419100</xdr:rowOff>
    </xdr:to>
    <xdr:pic>
      <xdr:nvPicPr>
        <xdr:cNvPr id="5244" name="图片 149" descr="CKB-534 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7700" y="4162425"/>
          <a:ext cx="447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</xdr:row>
      <xdr:rowOff>85725</xdr:rowOff>
    </xdr:from>
    <xdr:to>
      <xdr:col>1</xdr:col>
      <xdr:colOff>723900</xdr:colOff>
      <xdr:row>15</xdr:row>
      <xdr:rowOff>390525</xdr:rowOff>
    </xdr:to>
    <xdr:pic>
      <xdr:nvPicPr>
        <xdr:cNvPr id="5246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4350" y="7115175"/>
          <a:ext cx="561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16</xdr:row>
      <xdr:rowOff>152400</xdr:rowOff>
    </xdr:from>
    <xdr:to>
      <xdr:col>1</xdr:col>
      <xdr:colOff>723900</xdr:colOff>
      <xdr:row>16</xdr:row>
      <xdr:rowOff>238125</xdr:rowOff>
    </xdr:to>
    <xdr:pic>
      <xdr:nvPicPr>
        <xdr:cNvPr id="5247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2450" y="7658100"/>
          <a:ext cx="5238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17</xdr:row>
      <xdr:rowOff>28575</xdr:rowOff>
    </xdr:from>
    <xdr:to>
      <xdr:col>1</xdr:col>
      <xdr:colOff>619125</xdr:colOff>
      <xdr:row>17</xdr:row>
      <xdr:rowOff>342900</xdr:rowOff>
    </xdr:to>
    <xdr:pic>
      <xdr:nvPicPr>
        <xdr:cNvPr id="5248" name="Picture 12" descr="GRANDI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8175" y="7943850"/>
          <a:ext cx="3333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18</xdr:row>
      <xdr:rowOff>142875</xdr:rowOff>
    </xdr:from>
    <xdr:to>
      <xdr:col>1</xdr:col>
      <xdr:colOff>695325</xdr:colOff>
      <xdr:row>18</xdr:row>
      <xdr:rowOff>333375</xdr:rowOff>
    </xdr:to>
    <xdr:pic>
      <xdr:nvPicPr>
        <xdr:cNvPr id="5249" name="图片 87" descr="XSEK-1694 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90550" y="8496300"/>
          <a:ext cx="457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19</xdr:row>
      <xdr:rowOff>47625</xdr:rowOff>
    </xdr:from>
    <xdr:to>
      <xdr:col>1</xdr:col>
      <xdr:colOff>676275</xdr:colOff>
      <xdr:row>19</xdr:row>
      <xdr:rowOff>200025</xdr:rowOff>
    </xdr:to>
    <xdr:pic>
      <xdr:nvPicPr>
        <xdr:cNvPr id="5250" name="Picture 11" descr="GRANDIS"/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0075" y="8886825"/>
          <a:ext cx="4286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7</xdr:row>
      <xdr:rowOff>38100</xdr:rowOff>
    </xdr:from>
    <xdr:to>
      <xdr:col>1</xdr:col>
      <xdr:colOff>647700</xdr:colOff>
      <xdr:row>7</xdr:row>
      <xdr:rowOff>409575</xdr:rowOff>
    </xdr:to>
    <xdr:pic>
      <xdr:nvPicPr>
        <xdr:cNvPr id="5251" name="图片 45" descr="LXD-2667 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9125" y="3219450"/>
          <a:ext cx="38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13</xdr:row>
      <xdr:rowOff>142875</xdr:rowOff>
    </xdr:from>
    <xdr:to>
      <xdr:col>1</xdr:col>
      <xdr:colOff>714375</xdr:colOff>
      <xdr:row>13</xdr:row>
      <xdr:rowOff>438150</xdr:rowOff>
    </xdr:to>
    <xdr:pic>
      <xdr:nvPicPr>
        <xdr:cNvPr id="5252" name="Рисунок 55" descr="Рамка СС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76250" y="6096000"/>
          <a:ext cx="5905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133350</xdr:rowOff>
    </xdr:from>
    <xdr:to>
      <xdr:col>3</xdr:col>
      <xdr:colOff>1065446</xdr:colOff>
      <xdr:row>0</xdr:row>
      <xdr:rowOff>638175</xdr:rowOff>
    </xdr:to>
    <xdr:pic>
      <xdr:nvPicPr>
        <xdr:cNvPr id="27" name="Рисунок 26" descr="sezam_200px.pn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52400" y="133350"/>
          <a:ext cx="288472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7</xdr:row>
      <xdr:rowOff>38100</xdr:rowOff>
    </xdr:from>
    <xdr:to>
      <xdr:col>1</xdr:col>
      <xdr:colOff>485775</xdr:colOff>
      <xdr:row>7</xdr:row>
      <xdr:rowOff>428625</xdr:rowOff>
    </xdr:to>
    <xdr:pic>
      <xdr:nvPicPr>
        <xdr:cNvPr id="4063" name="图片 6" descr="XSEK-068 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33800"/>
          <a:ext cx="2476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9</xdr:row>
      <xdr:rowOff>76200</xdr:rowOff>
    </xdr:from>
    <xdr:to>
      <xdr:col>1</xdr:col>
      <xdr:colOff>476250</xdr:colOff>
      <xdr:row>9</xdr:row>
      <xdr:rowOff>476250</xdr:rowOff>
    </xdr:to>
    <xdr:pic>
      <xdr:nvPicPr>
        <xdr:cNvPr id="4064" name="图片 10" descr="XSEK-123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10125"/>
          <a:ext cx="1714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</xdr:row>
      <xdr:rowOff>152400</xdr:rowOff>
    </xdr:from>
    <xdr:to>
      <xdr:col>1</xdr:col>
      <xdr:colOff>609600</xdr:colOff>
      <xdr:row>10</xdr:row>
      <xdr:rowOff>152400</xdr:rowOff>
    </xdr:to>
    <xdr:pic>
      <xdr:nvPicPr>
        <xdr:cNvPr id="4065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54292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</xdr:row>
      <xdr:rowOff>304800</xdr:rowOff>
    </xdr:from>
    <xdr:to>
      <xdr:col>1</xdr:col>
      <xdr:colOff>609600</xdr:colOff>
      <xdr:row>11</xdr:row>
      <xdr:rowOff>314325</xdr:rowOff>
    </xdr:to>
    <xdr:pic>
      <xdr:nvPicPr>
        <xdr:cNvPr id="4066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0525" y="5991225"/>
          <a:ext cx="5238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12</xdr:row>
      <xdr:rowOff>0</xdr:rowOff>
    </xdr:from>
    <xdr:to>
      <xdr:col>1</xdr:col>
      <xdr:colOff>609600</xdr:colOff>
      <xdr:row>12</xdr:row>
      <xdr:rowOff>0</xdr:rowOff>
    </xdr:to>
    <xdr:pic>
      <xdr:nvPicPr>
        <xdr:cNvPr id="4067" name="图片 6" descr="XSEK-068 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6115050"/>
          <a:ext cx="409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12</xdr:row>
      <xdr:rowOff>0</xdr:rowOff>
    </xdr:from>
    <xdr:to>
      <xdr:col>1</xdr:col>
      <xdr:colOff>609600</xdr:colOff>
      <xdr:row>12</xdr:row>
      <xdr:rowOff>0</xdr:rowOff>
    </xdr:to>
    <xdr:pic>
      <xdr:nvPicPr>
        <xdr:cNvPr id="4068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1950" y="611505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609600</xdr:colOff>
      <xdr:row>13</xdr:row>
      <xdr:rowOff>9525</xdr:rowOff>
    </xdr:to>
    <xdr:pic>
      <xdr:nvPicPr>
        <xdr:cNvPr id="4069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0525" y="6543675"/>
          <a:ext cx="5238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</xdr:row>
      <xdr:rowOff>0</xdr:rowOff>
    </xdr:from>
    <xdr:to>
      <xdr:col>1</xdr:col>
      <xdr:colOff>609600</xdr:colOff>
      <xdr:row>13</xdr:row>
      <xdr:rowOff>9525</xdr:rowOff>
    </xdr:to>
    <xdr:pic>
      <xdr:nvPicPr>
        <xdr:cNvPr id="4070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6543675"/>
          <a:ext cx="5143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13</xdr:row>
      <xdr:rowOff>0</xdr:rowOff>
    </xdr:from>
    <xdr:to>
      <xdr:col>1</xdr:col>
      <xdr:colOff>609600</xdr:colOff>
      <xdr:row>13</xdr:row>
      <xdr:rowOff>9525</xdr:rowOff>
    </xdr:to>
    <xdr:pic>
      <xdr:nvPicPr>
        <xdr:cNvPr id="4071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28625" y="6543675"/>
          <a:ext cx="4857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0</xdr:rowOff>
    </xdr:from>
    <xdr:to>
      <xdr:col>1</xdr:col>
      <xdr:colOff>609600</xdr:colOff>
      <xdr:row>12</xdr:row>
      <xdr:rowOff>0</xdr:rowOff>
    </xdr:to>
    <xdr:pic>
      <xdr:nvPicPr>
        <xdr:cNvPr id="4072" name="Picture 12" descr="GRANDI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95300" y="611505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12</xdr:row>
      <xdr:rowOff>0</xdr:rowOff>
    </xdr:from>
    <xdr:to>
      <xdr:col>1</xdr:col>
      <xdr:colOff>609600</xdr:colOff>
      <xdr:row>12</xdr:row>
      <xdr:rowOff>9525</xdr:rowOff>
    </xdr:to>
    <xdr:pic>
      <xdr:nvPicPr>
        <xdr:cNvPr id="4073" name="图片 87" descr="XSEK-1694 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28625" y="6115050"/>
          <a:ext cx="4857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12</xdr:row>
      <xdr:rowOff>0</xdr:rowOff>
    </xdr:from>
    <xdr:to>
      <xdr:col>1</xdr:col>
      <xdr:colOff>609600</xdr:colOff>
      <xdr:row>12</xdr:row>
      <xdr:rowOff>9525</xdr:rowOff>
    </xdr:to>
    <xdr:pic>
      <xdr:nvPicPr>
        <xdr:cNvPr id="4074" name="Picture 11" descr="GRANDIS"/>
        <xdr:cNvPicPr preferRelativeResize="0">
          <a:picLocks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57200" y="6115050"/>
          <a:ext cx="457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47625</xdr:rowOff>
    </xdr:from>
    <xdr:to>
      <xdr:col>1</xdr:col>
      <xdr:colOff>552450</xdr:colOff>
      <xdr:row>10</xdr:row>
      <xdr:rowOff>323850</xdr:rowOff>
    </xdr:to>
    <xdr:pic>
      <xdr:nvPicPr>
        <xdr:cNvPr id="4076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200" y="5324475"/>
          <a:ext cx="4000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8</xdr:row>
      <xdr:rowOff>142875</xdr:rowOff>
    </xdr:from>
    <xdr:to>
      <xdr:col>1</xdr:col>
      <xdr:colOff>609600</xdr:colOff>
      <xdr:row>8</xdr:row>
      <xdr:rowOff>476250</xdr:rowOff>
    </xdr:to>
    <xdr:pic>
      <xdr:nvPicPr>
        <xdr:cNvPr id="4077" name="Рисунок 55" descr="Рамка СС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28625" y="4295775"/>
          <a:ext cx="485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142875</xdr:rowOff>
    </xdr:from>
    <xdr:to>
      <xdr:col>1</xdr:col>
      <xdr:colOff>723900</xdr:colOff>
      <xdr:row>11</xdr:row>
      <xdr:rowOff>285750</xdr:rowOff>
    </xdr:to>
    <xdr:pic>
      <xdr:nvPicPr>
        <xdr:cNvPr id="4078" name="图片 62" descr="LXD-2426 S.pn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" y="5829300"/>
          <a:ext cx="7239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5</xdr:row>
      <xdr:rowOff>57150</xdr:rowOff>
    </xdr:from>
    <xdr:to>
      <xdr:col>1</xdr:col>
      <xdr:colOff>600075</xdr:colOff>
      <xdr:row>5</xdr:row>
      <xdr:rowOff>523875</xdr:rowOff>
    </xdr:to>
    <xdr:pic>
      <xdr:nvPicPr>
        <xdr:cNvPr id="4079" name="图片 97" descr="LXD-2424 S.pn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33400" y="2724150"/>
          <a:ext cx="371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</xdr:row>
      <xdr:rowOff>38100</xdr:rowOff>
    </xdr:from>
    <xdr:to>
      <xdr:col>1</xdr:col>
      <xdr:colOff>533400</xdr:colOff>
      <xdr:row>6</xdr:row>
      <xdr:rowOff>428625</xdr:rowOff>
    </xdr:to>
    <xdr:pic>
      <xdr:nvPicPr>
        <xdr:cNvPr id="4080" name="图片 97" descr="LXD-2424 S.pn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33400" y="3248025"/>
          <a:ext cx="304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114300</xdr:rowOff>
    </xdr:from>
    <xdr:to>
      <xdr:col>3</xdr:col>
      <xdr:colOff>454485</xdr:colOff>
      <xdr:row>0</xdr:row>
      <xdr:rowOff>523875</xdr:rowOff>
    </xdr:to>
    <xdr:pic>
      <xdr:nvPicPr>
        <xdr:cNvPr id="20" name="Рисунок 19" descr="sezam_200px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61925" y="781050"/>
          <a:ext cx="2340435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6</xdr:row>
      <xdr:rowOff>38100</xdr:rowOff>
    </xdr:from>
    <xdr:to>
      <xdr:col>1</xdr:col>
      <xdr:colOff>485775</xdr:colOff>
      <xdr:row>6</xdr:row>
      <xdr:rowOff>428625</xdr:rowOff>
    </xdr:to>
    <xdr:pic>
      <xdr:nvPicPr>
        <xdr:cNvPr id="2" name="图片 6" descr="XSEK-068 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33800"/>
          <a:ext cx="2476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8</xdr:row>
      <xdr:rowOff>76200</xdr:rowOff>
    </xdr:from>
    <xdr:to>
      <xdr:col>1</xdr:col>
      <xdr:colOff>476250</xdr:colOff>
      <xdr:row>8</xdr:row>
      <xdr:rowOff>476250</xdr:rowOff>
    </xdr:to>
    <xdr:pic>
      <xdr:nvPicPr>
        <xdr:cNvPr id="3" name="图片 10" descr="XSEK-123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10125"/>
          <a:ext cx="1714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152400</xdr:rowOff>
    </xdr:from>
    <xdr:to>
      <xdr:col>1</xdr:col>
      <xdr:colOff>609600</xdr:colOff>
      <xdr:row>9</xdr:row>
      <xdr:rowOff>152400</xdr:rowOff>
    </xdr:to>
    <xdr:pic>
      <xdr:nvPicPr>
        <xdr:cNvPr id="4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54292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304800</xdr:rowOff>
    </xdr:from>
    <xdr:to>
      <xdr:col>1</xdr:col>
      <xdr:colOff>609600</xdr:colOff>
      <xdr:row>10</xdr:row>
      <xdr:rowOff>314325</xdr:rowOff>
    </xdr:to>
    <xdr:pic>
      <xdr:nvPicPr>
        <xdr:cNvPr id="5" name="图片 54" descr="XBX-366 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0525" y="5991225"/>
          <a:ext cx="5238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11</xdr:row>
      <xdr:rowOff>0</xdr:rowOff>
    </xdr:from>
    <xdr:to>
      <xdr:col>1</xdr:col>
      <xdr:colOff>609600</xdr:colOff>
      <xdr:row>11</xdr:row>
      <xdr:rowOff>0</xdr:rowOff>
    </xdr:to>
    <xdr:pic>
      <xdr:nvPicPr>
        <xdr:cNvPr id="6" name="图片 6" descr="XSEK-068 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6115050"/>
          <a:ext cx="409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</xdr:row>
      <xdr:rowOff>0</xdr:rowOff>
    </xdr:from>
    <xdr:to>
      <xdr:col>1</xdr:col>
      <xdr:colOff>609600</xdr:colOff>
      <xdr:row>11</xdr:row>
      <xdr:rowOff>0</xdr:rowOff>
    </xdr:to>
    <xdr:pic>
      <xdr:nvPicPr>
        <xdr:cNvPr id="7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1950" y="611505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11</xdr:row>
      <xdr:rowOff>0</xdr:rowOff>
    </xdr:from>
    <xdr:to>
      <xdr:col>1</xdr:col>
      <xdr:colOff>609600</xdr:colOff>
      <xdr:row>11</xdr:row>
      <xdr:rowOff>0</xdr:rowOff>
    </xdr:to>
    <xdr:pic>
      <xdr:nvPicPr>
        <xdr:cNvPr id="8" name="Picture 12" descr="GRANDI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95300" y="611505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11</xdr:row>
      <xdr:rowOff>0</xdr:rowOff>
    </xdr:from>
    <xdr:to>
      <xdr:col>1</xdr:col>
      <xdr:colOff>609600</xdr:colOff>
      <xdr:row>11</xdr:row>
      <xdr:rowOff>9525</xdr:rowOff>
    </xdr:to>
    <xdr:pic>
      <xdr:nvPicPr>
        <xdr:cNvPr id="9" name="图片 87" descr="XSEK-1694 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8625" y="6115050"/>
          <a:ext cx="4857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11</xdr:row>
      <xdr:rowOff>0</xdr:rowOff>
    </xdr:from>
    <xdr:to>
      <xdr:col>1</xdr:col>
      <xdr:colOff>609600</xdr:colOff>
      <xdr:row>11</xdr:row>
      <xdr:rowOff>9525</xdr:rowOff>
    </xdr:to>
    <xdr:pic>
      <xdr:nvPicPr>
        <xdr:cNvPr id="10" name="Picture 11" descr="GRANDIS"/>
        <xdr:cNvPicPr preferRelativeResize="0"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7200" y="6115050"/>
          <a:ext cx="457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9</xdr:row>
      <xdr:rowOff>47625</xdr:rowOff>
    </xdr:from>
    <xdr:to>
      <xdr:col>1</xdr:col>
      <xdr:colOff>552450</xdr:colOff>
      <xdr:row>9</xdr:row>
      <xdr:rowOff>323850</xdr:rowOff>
    </xdr:to>
    <xdr:pic>
      <xdr:nvPicPr>
        <xdr:cNvPr id="12" name="图片 52" descr="XBX-365 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200" y="5324475"/>
          <a:ext cx="4000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123825</xdr:rowOff>
    </xdr:from>
    <xdr:to>
      <xdr:col>1</xdr:col>
      <xdr:colOff>752475</xdr:colOff>
      <xdr:row>10</xdr:row>
      <xdr:rowOff>266700</xdr:rowOff>
    </xdr:to>
    <xdr:pic>
      <xdr:nvPicPr>
        <xdr:cNvPr id="14" name="图片 62" descr="LXD-2426 S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52475" y="5705475"/>
          <a:ext cx="6096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5</xdr:row>
      <xdr:rowOff>85725</xdr:rowOff>
    </xdr:from>
    <xdr:to>
      <xdr:col>1</xdr:col>
      <xdr:colOff>600075</xdr:colOff>
      <xdr:row>5</xdr:row>
      <xdr:rowOff>457200</xdr:rowOff>
    </xdr:to>
    <xdr:pic>
      <xdr:nvPicPr>
        <xdr:cNvPr id="17" name="图片 45" descr="LXD-2667 S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28675" y="3133725"/>
          <a:ext cx="38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7</xdr:row>
      <xdr:rowOff>114300</xdr:rowOff>
    </xdr:from>
    <xdr:to>
      <xdr:col>1</xdr:col>
      <xdr:colOff>552450</xdr:colOff>
      <xdr:row>7</xdr:row>
      <xdr:rowOff>485775</xdr:rowOff>
    </xdr:to>
    <xdr:pic>
      <xdr:nvPicPr>
        <xdr:cNvPr id="18" name="图片 39" descr="LXD-1377 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57250" y="4162425"/>
          <a:ext cx="3048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tabSelected="1" zoomScaleNormal="100" workbookViewId="0">
      <selection activeCell="A3" sqref="A3:D3"/>
    </sheetView>
  </sheetViews>
  <sheetFormatPr defaultRowHeight="15"/>
  <cols>
    <col min="1" max="1" width="5.28515625" customWidth="1"/>
    <col min="2" max="2" width="16.85546875" customWidth="1"/>
    <col min="3" max="3" width="7.42578125" customWidth="1"/>
    <col min="4" max="4" width="16.140625" customWidth="1"/>
    <col min="5" max="5" width="35.85546875" style="7" customWidth="1"/>
    <col min="6" max="6" width="10.28515625" customWidth="1"/>
    <col min="7" max="7" width="13.140625" customWidth="1"/>
    <col min="8" max="8" width="13.42578125" customWidth="1"/>
    <col min="9" max="9" width="13.7109375" customWidth="1"/>
    <col min="10" max="10" width="12.42578125" customWidth="1"/>
    <col min="11" max="12" width="10.85546875" customWidth="1"/>
    <col min="13" max="13" width="12.28515625" customWidth="1"/>
    <col min="14" max="15" width="15.5703125" customWidth="1"/>
    <col min="16" max="16" width="10.85546875" customWidth="1"/>
    <col min="17" max="17" width="12.28515625" customWidth="1"/>
    <col min="18" max="20" width="15.5703125" customWidth="1"/>
  </cols>
  <sheetData>
    <row r="1" spans="1:20" s="1" customFormat="1" ht="60.75" customHeight="1">
      <c r="A1" s="1" t="s">
        <v>0</v>
      </c>
      <c r="E1" s="2"/>
    </row>
    <row r="2" spans="1:20" s="1" customFormat="1" ht="21">
      <c r="A2" s="49" t="s">
        <v>22</v>
      </c>
      <c r="B2" s="50"/>
      <c r="C2" s="50"/>
      <c r="D2" s="50"/>
      <c r="E2" s="50"/>
      <c r="F2" s="50"/>
      <c r="G2" s="50"/>
      <c r="H2" s="50"/>
      <c r="I2" s="50"/>
    </row>
    <row r="3" spans="1:20" s="1" customFormat="1" ht="17.25" customHeight="1">
      <c r="A3" s="54" t="s">
        <v>72</v>
      </c>
      <c r="B3" s="55"/>
      <c r="C3" s="55"/>
      <c r="D3" s="55"/>
      <c r="E3" s="4"/>
      <c r="F3" s="4"/>
      <c r="G3" s="52" t="s">
        <v>39</v>
      </c>
      <c r="H3" s="53"/>
      <c r="I3" s="10">
        <v>0</v>
      </c>
    </row>
    <row r="4" spans="1:20" s="1" customFormat="1" ht="13.5" customHeight="1">
      <c r="A4" s="8"/>
      <c r="B4" s="9"/>
      <c r="C4" s="9"/>
      <c r="D4" s="9"/>
      <c r="E4" s="4"/>
      <c r="F4" s="4"/>
      <c r="G4" s="4"/>
      <c r="H4" s="4"/>
      <c r="I4" s="4"/>
    </row>
    <row r="5" spans="1:20" s="3" customFormat="1" ht="37.5" customHeight="1">
      <c r="A5" s="11" t="s">
        <v>1</v>
      </c>
      <c r="B5" s="11" t="s">
        <v>2</v>
      </c>
      <c r="C5" s="11"/>
      <c r="D5" s="11" t="s">
        <v>3</v>
      </c>
      <c r="E5" s="12" t="s">
        <v>4</v>
      </c>
      <c r="F5" s="12" t="s">
        <v>5</v>
      </c>
      <c r="G5" s="56" t="s">
        <v>6</v>
      </c>
      <c r="H5" s="56"/>
      <c r="I5" s="56"/>
      <c r="J5" s="57"/>
      <c r="K5" s="57"/>
      <c r="L5" s="57"/>
      <c r="M5" s="57"/>
      <c r="N5" s="57"/>
      <c r="O5" s="57"/>
      <c r="P5" s="58"/>
      <c r="Q5" s="58"/>
      <c r="R5" s="58"/>
      <c r="S5" s="58"/>
      <c r="T5" s="58"/>
    </row>
    <row r="6" spans="1:20" s="3" customFormat="1" ht="39" customHeight="1">
      <c r="A6" s="24"/>
      <c r="B6" s="24"/>
      <c r="C6" s="24" t="s">
        <v>68</v>
      </c>
      <c r="D6" s="24"/>
      <c r="E6" s="25"/>
      <c r="F6" s="25"/>
      <c r="G6" s="24" t="s">
        <v>8</v>
      </c>
      <c r="H6" s="24" t="s">
        <v>20</v>
      </c>
      <c r="I6" s="24" t="s">
        <v>21</v>
      </c>
      <c r="J6" s="24" t="s">
        <v>40</v>
      </c>
      <c r="K6" s="24" t="s">
        <v>41</v>
      </c>
      <c r="L6" s="26" t="s">
        <v>42</v>
      </c>
      <c r="M6" s="26" t="s">
        <v>43</v>
      </c>
      <c r="N6" s="26" t="s">
        <v>44</v>
      </c>
      <c r="O6" s="26" t="s">
        <v>45</v>
      </c>
      <c r="P6" s="26" t="s">
        <v>52</v>
      </c>
      <c r="Q6" s="26" t="s">
        <v>53</v>
      </c>
      <c r="R6" s="26" t="s">
        <v>54</v>
      </c>
      <c r="S6" s="26" t="s">
        <v>58</v>
      </c>
      <c r="T6" s="26" t="s">
        <v>60</v>
      </c>
    </row>
    <row r="7" spans="1:20" s="3" customFormat="1" ht="39" customHeight="1">
      <c r="A7" s="13">
        <v>1</v>
      </c>
      <c r="B7" s="14"/>
      <c r="C7" s="28">
        <v>0.38300000000000001</v>
      </c>
      <c r="D7" s="15" t="s">
        <v>23</v>
      </c>
      <c r="E7" s="27" t="s">
        <v>7</v>
      </c>
      <c r="F7" s="16">
        <v>5.4</v>
      </c>
      <c r="G7" s="17">
        <f>873-(873*I3)</f>
        <v>873</v>
      </c>
      <c r="H7" s="17">
        <f>928-(928*I3)</f>
        <v>928</v>
      </c>
      <c r="I7" s="17">
        <f>928-(928*I3)</f>
        <v>928</v>
      </c>
      <c r="J7" s="17">
        <f>928-(928*I3)</f>
        <v>928</v>
      </c>
      <c r="K7" s="17">
        <f>928-(928*I3)</f>
        <v>928</v>
      </c>
      <c r="L7" s="18">
        <f>1113-(1113*I3)</f>
        <v>1113</v>
      </c>
      <c r="M7" s="18">
        <f>1113-(1113*I3)</f>
        <v>1113</v>
      </c>
      <c r="N7" s="18">
        <f>1113-(1113*I3)</f>
        <v>1113</v>
      </c>
      <c r="O7" s="18">
        <f>1113-(1113*I3)</f>
        <v>1113</v>
      </c>
      <c r="P7" s="23">
        <f>1113-(1113*I3)</f>
        <v>1113</v>
      </c>
      <c r="Q7" s="23">
        <f>1113-(1113*I3)</f>
        <v>1113</v>
      </c>
      <c r="R7" s="23">
        <f>1113-(1113*I3)</f>
        <v>1113</v>
      </c>
      <c r="S7" s="18">
        <f>1146-(1146*I3)</f>
        <v>1146</v>
      </c>
      <c r="T7" s="23">
        <f>1146-(1146*I3)</f>
        <v>1146</v>
      </c>
    </row>
    <row r="8" spans="1:20" s="3" customFormat="1" ht="36.75" customHeight="1">
      <c r="A8" s="13">
        <v>2</v>
      </c>
      <c r="B8" s="14"/>
      <c r="C8" s="28">
        <v>0.38300000000000001</v>
      </c>
      <c r="D8" s="15" t="s">
        <v>51</v>
      </c>
      <c r="E8" s="27" t="s">
        <v>7</v>
      </c>
      <c r="F8" s="16">
        <v>4.8</v>
      </c>
      <c r="G8" s="17">
        <f>786-(786*I3)</f>
        <v>786</v>
      </c>
      <c r="H8" s="17"/>
      <c r="I8" s="17"/>
      <c r="J8" s="17"/>
      <c r="K8" s="17"/>
      <c r="L8" s="18"/>
      <c r="M8" s="18"/>
      <c r="N8" s="18"/>
      <c r="O8" s="18"/>
      <c r="P8" s="23"/>
      <c r="Q8" s="23"/>
      <c r="R8" s="23"/>
      <c r="S8" s="18"/>
      <c r="T8" s="23"/>
    </row>
    <row r="9" spans="1:20" s="3" customFormat="1" ht="36" customHeight="1">
      <c r="A9" s="13">
        <v>3</v>
      </c>
      <c r="B9" s="14"/>
      <c r="C9" s="28">
        <v>0.42899999999999999</v>
      </c>
      <c r="D9" s="15" t="s">
        <v>24</v>
      </c>
      <c r="E9" s="27" t="s">
        <v>9</v>
      </c>
      <c r="F9" s="16">
        <v>5.4</v>
      </c>
      <c r="G9" s="17">
        <f>1004-(1004*I3)</f>
        <v>1004</v>
      </c>
      <c r="H9" s="17">
        <f>1070-(1070*I3)</f>
        <v>1070</v>
      </c>
      <c r="I9" s="17">
        <f>1049-(1049*I3)</f>
        <v>1049</v>
      </c>
      <c r="J9" s="19"/>
      <c r="K9" s="19"/>
      <c r="L9" s="18"/>
      <c r="M9" s="18"/>
      <c r="N9" s="18"/>
      <c r="O9" s="18"/>
      <c r="P9" s="23"/>
      <c r="Q9" s="23"/>
      <c r="R9" s="23"/>
      <c r="S9" s="18"/>
      <c r="T9" s="23"/>
    </row>
    <row r="10" spans="1:20" s="3" customFormat="1" ht="36" customHeight="1">
      <c r="A10" s="13">
        <v>4</v>
      </c>
      <c r="B10" s="14"/>
      <c r="C10" s="28">
        <v>0.52</v>
      </c>
      <c r="D10" s="15" t="s">
        <v>25</v>
      </c>
      <c r="E10" s="27" t="s">
        <v>10</v>
      </c>
      <c r="F10" s="16">
        <v>5.4</v>
      </c>
      <c r="G10" s="17">
        <f>1364-(1364*I3)</f>
        <v>1364</v>
      </c>
      <c r="H10" s="17">
        <f>1419-(1419*I3)</f>
        <v>1419</v>
      </c>
      <c r="I10" s="17">
        <f>1419-(1419*I3)</f>
        <v>1419</v>
      </c>
      <c r="J10" s="17">
        <f>1419-(1419*I3)</f>
        <v>1419</v>
      </c>
      <c r="K10" s="22">
        <f>1419-(1419*I3)</f>
        <v>1419</v>
      </c>
      <c r="L10" s="22">
        <f>1419-(1419*I3)</f>
        <v>1419</v>
      </c>
      <c r="M10" s="18">
        <f>1419-(1419*I3)</f>
        <v>1419</v>
      </c>
      <c r="N10" s="18">
        <f>1419-(1419*I3)</f>
        <v>1419</v>
      </c>
      <c r="O10" s="18">
        <f>1419-(1419*I3)</f>
        <v>1419</v>
      </c>
      <c r="P10" s="23">
        <f>1419-(1419*I3)</f>
        <v>1419</v>
      </c>
      <c r="Q10" s="23">
        <f>1419-(1419*I3)</f>
        <v>1419</v>
      </c>
      <c r="R10" s="23">
        <f>1419-(1419*I3)</f>
        <v>1419</v>
      </c>
      <c r="S10" s="18">
        <f>1419-(1419*I3)</f>
        <v>1419</v>
      </c>
      <c r="T10" s="18">
        <f>1419-(1419*I3)</f>
        <v>1419</v>
      </c>
    </row>
    <row r="11" spans="1:20" s="3" customFormat="1" ht="38.25" customHeight="1">
      <c r="A11" s="13">
        <v>5</v>
      </c>
      <c r="B11" s="14"/>
      <c r="C11" s="28">
        <v>0.69099999999999995</v>
      </c>
      <c r="D11" s="15" t="s">
        <v>26</v>
      </c>
      <c r="E11" s="27" t="s">
        <v>11</v>
      </c>
      <c r="F11" s="16">
        <v>5.4</v>
      </c>
      <c r="G11" s="17">
        <f>2019-(2019*I3)</f>
        <v>2019</v>
      </c>
      <c r="H11" s="17">
        <f>2019-(2019*I3)</f>
        <v>2019</v>
      </c>
      <c r="I11" s="22">
        <f>2019-(2019*I3)</f>
        <v>2019</v>
      </c>
      <c r="J11" s="22">
        <f>2019-(2019*I3)</f>
        <v>2019</v>
      </c>
      <c r="K11" s="22">
        <f>2019-(2019*I3)</f>
        <v>2019</v>
      </c>
      <c r="L11" s="18"/>
      <c r="M11" s="18"/>
      <c r="N11" s="18"/>
      <c r="O11" s="18"/>
      <c r="P11" s="23"/>
      <c r="Q11" s="23"/>
      <c r="R11" s="23"/>
      <c r="S11" s="18"/>
      <c r="T11" s="23"/>
    </row>
    <row r="12" spans="1:20" s="3" customFormat="1" ht="35.25" customHeight="1">
      <c r="A12" s="13">
        <v>6</v>
      </c>
      <c r="B12" s="14"/>
      <c r="C12" s="28">
        <v>0.191</v>
      </c>
      <c r="D12" s="15" t="s">
        <v>27</v>
      </c>
      <c r="E12" s="27" t="s">
        <v>12</v>
      </c>
      <c r="F12" s="16">
        <v>5.8</v>
      </c>
      <c r="G12" s="17">
        <f>513-(513*I3)</f>
        <v>513</v>
      </c>
      <c r="H12" s="17">
        <f>578-(578*I3)</f>
        <v>578</v>
      </c>
      <c r="I12" s="17">
        <f>578-(578*I3)</f>
        <v>578</v>
      </c>
      <c r="J12" s="17">
        <f>578-(578*I3)</f>
        <v>578</v>
      </c>
      <c r="K12" s="17">
        <f>578-(578*I3)</f>
        <v>578</v>
      </c>
      <c r="L12" s="18">
        <f>670-(670*I3)</f>
        <v>670</v>
      </c>
      <c r="M12" s="18">
        <f>670-(670*I3)</f>
        <v>670</v>
      </c>
      <c r="N12" s="18">
        <f>670-(670*I3)</f>
        <v>670</v>
      </c>
      <c r="O12" s="18">
        <f>670-(670*I3)</f>
        <v>670</v>
      </c>
      <c r="P12" s="23">
        <f>670-(670*I3)</f>
        <v>670</v>
      </c>
      <c r="Q12" s="23">
        <f>670-(670*I3)</f>
        <v>670</v>
      </c>
      <c r="R12" s="23">
        <f>670-(670*I3)</f>
        <v>670</v>
      </c>
      <c r="S12" s="18">
        <f>670-(670*I3)</f>
        <v>670</v>
      </c>
      <c r="T12" s="18">
        <f>670-(670*I3)</f>
        <v>670</v>
      </c>
    </row>
    <row r="13" spans="1:20" s="3" customFormat="1" ht="36" customHeight="1">
      <c r="A13" s="13">
        <v>7</v>
      </c>
      <c r="B13" s="14"/>
      <c r="C13" s="28">
        <v>0.32600000000000001</v>
      </c>
      <c r="D13" s="18" t="s">
        <v>28</v>
      </c>
      <c r="E13" s="27" t="s">
        <v>13</v>
      </c>
      <c r="F13" s="16">
        <v>5.8</v>
      </c>
      <c r="G13" s="17">
        <f>764-(764*I3)</f>
        <v>764</v>
      </c>
      <c r="H13" s="17">
        <f>819-(819*I3)</f>
        <v>819</v>
      </c>
      <c r="I13" s="17">
        <f>819-(819*I3)</f>
        <v>819</v>
      </c>
      <c r="J13" s="17">
        <f>819-(819*I3)</f>
        <v>819</v>
      </c>
      <c r="K13" s="17">
        <f>819-(819*I3)</f>
        <v>819</v>
      </c>
      <c r="L13" s="18">
        <f>928-(928*I3)</f>
        <v>928</v>
      </c>
      <c r="M13" s="18">
        <f>910-(910*I3)</f>
        <v>910</v>
      </c>
      <c r="N13" s="18">
        <f>910-(910*I3)</f>
        <v>910</v>
      </c>
      <c r="O13" s="18">
        <f>910-(910*I3)</f>
        <v>910</v>
      </c>
      <c r="P13" s="23">
        <f>910-(910*I3)</f>
        <v>910</v>
      </c>
      <c r="Q13" s="23">
        <f>910-(910*I3)</f>
        <v>910</v>
      </c>
      <c r="R13" s="23">
        <f>910-(910*I3)</f>
        <v>910</v>
      </c>
      <c r="S13" s="18">
        <f>928-(928*I3)</f>
        <v>928</v>
      </c>
      <c r="T13" s="18">
        <f>928-(928*I3)</f>
        <v>928</v>
      </c>
    </row>
    <row r="14" spans="1:20" s="1" customFormat="1" ht="45.75" customHeight="1">
      <c r="A14" s="13">
        <v>8</v>
      </c>
      <c r="B14" s="14"/>
      <c r="C14" s="29">
        <v>0.128</v>
      </c>
      <c r="D14" s="14" t="s">
        <v>56</v>
      </c>
      <c r="E14" s="27" t="s">
        <v>55</v>
      </c>
      <c r="F14" s="16">
        <v>5.8</v>
      </c>
      <c r="G14" s="17">
        <f>502-(502*I3)</f>
        <v>502</v>
      </c>
      <c r="H14" s="17">
        <f>578-(578*I3)</f>
        <v>578</v>
      </c>
      <c r="I14" s="17">
        <f>578-(578*I3)</f>
        <v>578</v>
      </c>
      <c r="J14" s="17">
        <f>578-(578*I3)</f>
        <v>578</v>
      </c>
      <c r="K14" s="17">
        <f>578-(578*I3)</f>
        <v>578</v>
      </c>
      <c r="L14" s="14">
        <f>611-(611*I3)</f>
        <v>611</v>
      </c>
      <c r="M14" s="14">
        <f>611-(611*I3)</f>
        <v>611</v>
      </c>
      <c r="N14" s="14">
        <f>611-(611*I3)</f>
        <v>611</v>
      </c>
      <c r="O14" s="14">
        <f>611-(611*I3)</f>
        <v>611</v>
      </c>
      <c r="P14" s="14">
        <f>611-(611*I3)</f>
        <v>611</v>
      </c>
      <c r="Q14" s="14">
        <f>611-(611*I3)</f>
        <v>611</v>
      </c>
      <c r="R14" s="14">
        <f>611-(611*I3)</f>
        <v>611</v>
      </c>
      <c r="S14" s="14"/>
      <c r="T14" s="14"/>
    </row>
    <row r="15" spans="1:20" s="3" customFormat="1" ht="39" customHeight="1">
      <c r="A15" s="13">
        <v>9</v>
      </c>
      <c r="B15" s="14"/>
      <c r="C15" s="28">
        <v>0.36899999999999999</v>
      </c>
      <c r="D15" s="20" t="s">
        <v>29</v>
      </c>
      <c r="E15" s="27" t="s">
        <v>14</v>
      </c>
      <c r="F15" s="16">
        <v>5.8</v>
      </c>
      <c r="G15" s="17">
        <f>928-(928*I3)</f>
        <v>928</v>
      </c>
      <c r="H15" s="17">
        <f>1026-(1026*I3)</f>
        <v>1026</v>
      </c>
      <c r="I15" s="17">
        <f>1026-(1026*I3)</f>
        <v>1026</v>
      </c>
      <c r="J15" s="17">
        <f>1026-(1026*I3)</f>
        <v>1026</v>
      </c>
      <c r="K15" s="17">
        <f>1026-(1026*I3)</f>
        <v>1026</v>
      </c>
      <c r="L15" s="18">
        <f>1091-(1091*I3)</f>
        <v>1091</v>
      </c>
      <c r="M15" s="18">
        <f>1053-(1053*I3)</f>
        <v>1053</v>
      </c>
      <c r="N15" s="18">
        <f>1033-(1033*I3)</f>
        <v>1033</v>
      </c>
      <c r="O15" s="18">
        <f>1033-(1033*I3)</f>
        <v>1033</v>
      </c>
      <c r="P15" s="23">
        <f>1033-(1033*I3)</f>
        <v>1033</v>
      </c>
      <c r="Q15" s="23">
        <f>1033-(1033*I3)</f>
        <v>1033</v>
      </c>
      <c r="R15" s="23">
        <f>1033-(1033*I3)</f>
        <v>1033</v>
      </c>
      <c r="S15" s="18">
        <f>1091-(1091*I3)</f>
        <v>1091</v>
      </c>
      <c r="T15" s="18">
        <f>1091-(1091*I3)</f>
        <v>1091</v>
      </c>
    </row>
    <row r="16" spans="1:20" s="3" customFormat="1" ht="37.5" customHeight="1">
      <c r="A16" s="13">
        <v>10</v>
      </c>
      <c r="B16" s="14"/>
      <c r="C16" s="28">
        <v>0.56200000000000006</v>
      </c>
      <c r="D16" s="15" t="s">
        <v>30</v>
      </c>
      <c r="E16" s="27" t="s">
        <v>15</v>
      </c>
      <c r="F16" s="16">
        <v>5.8</v>
      </c>
      <c r="G16" s="17">
        <f>1310-(1310*I3)</f>
        <v>1310</v>
      </c>
      <c r="H16" s="17">
        <f>1473-(1473*I3)</f>
        <v>1473</v>
      </c>
      <c r="I16" s="17">
        <f>1473-(1473*I3)</f>
        <v>1473</v>
      </c>
      <c r="J16" s="17">
        <f>1473-(1473*I3)</f>
        <v>1473</v>
      </c>
      <c r="K16" s="17">
        <f>1473-(1473*I3)</f>
        <v>1473</v>
      </c>
      <c r="L16" s="18">
        <f>1583-(1583*I3)</f>
        <v>1583</v>
      </c>
      <c r="M16" s="18">
        <f>1473-(1473*I3)</f>
        <v>1473</v>
      </c>
      <c r="N16" s="18">
        <f>1473-(1473*I3)</f>
        <v>1473</v>
      </c>
      <c r="O16" s="18">
        <f>1473-(1473*I3)</f>
        <v>1473</v>
      </c>
      <c r="P16" s="23">
        <f>1473-(1473*I3)</f>
        <v>1473</v>
      </c>
      <c r="Q16" s="23">
        <f>1473-(1473*I3)</f>
        <v>1473</v>
      </c>
      <c r="R16" s="23">
        <f>1473-(1473*I3)</f>
        <v>1473</v>
      </c>
      <c r="S16" s="18">
        <f>1583-(1583*I3)</f>
        <v>1583</v>
      </c>
      <c r="T16" s="18">
        <f>1583-(1583*I3)</f>
        <v>1583</v>
      </c>
    </row>
    <row r="17" spans="1:20" s="3" customFormat="1" ht="32.25" customHeight="1">
      <c r="A17" s="13">
        <v>11</v>
      </c>
      <c r="B17" s="14"/>
      <c r="C17" s="28">
        <v>0.28999999999999998</v>
      </c>
      <c r="D17" s="15" t="s">
        <v>31</v>
      </c>
      <c r="E17" s="27" t="s">
        <v>16</v>
      </c>
      <c r="F17" s="16">
        <v>5.8</v>
      </c>
      <c r="G17" s="17">
        <f>917-(917*I3)</f>
        <v>917</v>
      </c>
      <c r="H17" s="17">
        <f>960-(960*I3)</f>
        <v>960</v>
      </c>
      <c r="I17" s="17">
        <f>960-(960*I3)</f>
        <v>960</v>
      </c>
      <c r="J17" s="17">
        <f>960-(960*I3)</f>
        <v>960</v>
      </c>
      <c r="K17" s="17">
        <f>960-(960*I3)</f>
        <v>960</v>
      </c>
      <c r="L17" s="18">
        <f>1037-(1037*I3)</f>
        <v>1037</v>
      </c>
      <c r="M17" s="18">
        <f>960-(960*I3)</f>
        <v>960</v>
      </c>
      <c r="N17" s="18">
        <f>960-(960*I3)</f>
        <v>960</v>
      </c>
      <c r="O17" s="18">
        <f>960-(960*I3)</f>
        <v>960</v>
      </c>
      <c r="P17" s="23">
        <f>960-(960*I3)</f>
        <v>960</v>
      </c>
      <c r="Q17" s="23">
        <f>960-(960*I3)</f>
        <v>960</v>
      </c>
      <c r="R17" s="23">
        <f>960-(960*I3)</f>
        <v>960</v>
      </c>
      <c r="S17" s="18">
        <f>1037-(1037*I3)</f>
        <v>1037</v>
      </c>
      <c r="T17" s="18">
        <f>1037-(1037*I3)</f>
        <v>1037</v>
      </c>
    </row>
    <row r="18" spans="1:20" s="3" customFormat="1" ht="34.5" customHeight="1">
      <c r="A18" s="13">
        <v>11</v>
      </c>
      <c r="B18" s="14"/>
      <c r="C18" s="28">
        <v>0.39500000000000002</v>
      </c>
      <c r="D18" s="15" t="s">
        <v>32</v>
      </c>
      <c r="E18" s="27" t="s">
        <v>17</v>
      </c>
      <c r="F18" s="16">
        <v>5.8</v>
      </c>
      <c r="G18" s="17">
        <f>960-(960*I3)</f>
        <v>960</v>
      </c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</row>
    <row r="19" spans="1:20" s="3" customFormat="1" ht="38.25" customHeight="1">
      <c r="A19" s="13">
        <v>12</v>
      </c>
      <c r="B19" s="14"/>
      <c r="C19" s="28">
        <v>0.14899999999999999</v>
      </c>
      <c r="D19" s="15" t="s">
        <v>33</v>
      </c>
      <c r="E19" s="27" t="s">
        <v>18</v>
      </c>
      <c r="F19" s="16">
        <v>5.8</v>
      </c>
      <c r="G19" s="17">
        <f>404-(404*I3)</f>
        <v>404</v>
      </c>
      <c r="H19" s="17"/>
      <c r="I19" s="17"/>
      <c r="J19" s="17"/>
      <c r="K19" s="17"/>
      <c r="L19" s="18"/>
      <c r="M19" s="18"/>
      <c r="N19" s="18"/>
      <c r="O19" s="18"/>
      <c r="P19" s="18"/>
      <c r="Q19" s="18"/>
      <c r="R19" s="18"/>
      <c r="S19" s="18"/>
      <c r="T19" s="18"/>
    </row>
    <row r="20" spans="1:20" s="3" customFormat="1" ht="22.5" customHeight="1">
      <c r="A20" s="13">
        <v>13</v>
      </c>
      <c r="B20" s="14"/>
      <c r="C20" s="28">
        <v>0.154</v>
      </c>
      <c r="D20" s="15" t="s">
        <v>34</v>
      </c>
      <c r="E20" s="27" t="s">
        <v>19</v>
      </c>
      <c r="F20" s="16">
        <v>5.8</v>
      </c>
      <c r="G20" s="17">
        <f>437-(437*I3)</f>
        <v>437</v>
      </c>
      <c r="H20" s="17"/>
      <c r="I20" s="17"/>
      <c r="J20" s="17"/>
      <c r="K20" s="17"/>
      <c r="L20" s="18"/>
      <c r="M20" s="18"/>
      <c r="N20" s="18"/>
      <c r="O20" s="18"/>
      <c r="P20" s="18"/>
      <c r="Q20" s="18"/>
      <c r="R20" s="18"/>
      <c r="S20" s="18"/>
      <c r="T20" s="18"/>
    </row>
    <row r="21" spans="1:20" s="3" customFormat="1" ht="33.75" customHeight="1">
      <c r="A21" s="13">
        <v>14</v>
      </c>
      <c r="B21" s="14"/>
      <c r="C21" s="14"/>
      <c r="D21" s="15"/>
      <c r="E21" s="27" t="s">
        <v>59</v>
      </c>
      <c r="F21" s="16">
        <v>5.8</v>
      </c>
      <c r="G21" s="17">
        <f>1528-(1528*I3)</f>
        <v>1528</v>
      </c>
      <c r="H21" s="17"/>
      <c r="I21" s="17"/>
      <c r="J21" s="17"/>
      <c r="K21" s="17"/>
      <c r="L21" s="18"/>
      <c r="M21" s="18"/>
      <c r="N21" s="18"/>
      <c r="O21" s="18"/>
      <c r="P21" s="18"/>
      <c r="Q21" s="18"/>
      <c r="R21" s="18"/>
      <c r="S21" s="18"/>
      <c r="T21" s="18"/>
    </row>
    <row r="22" spans="1:20" s="3" customFormat="1" ht="33" customHeight="1">
      <c r="A22" s="13">
        <v>15</v>
      </c>
      <c r="B22" s="14"/>
      <c r="C22" s="14"/>
      <c r="D22" s="15"/>
      <c r="E22" s="27" t="s">
        <v>67</v>
      </c>
      <c r="F22" s="16" t="s">
        <v>36</v>
      </c>
      <c r="G22" s="17">
        <v>72</v>
      </c>
      <c r="H22" s="17"/>
      <c r="I22" s="17"/>
      <c r="J22" s="17"/>
      <c r="K22" s="17"/>
      <c r="L22" s="18"/>
      <c r="M22" s="18"/>
      <c r="N22" s="18"/>
      <c r="O22" s="18"/>
      <c r="P22" s="18"/>
      <c r="Q22" s="18"/>
      <c r="R22" s="18"/>
      <c r="S22" s="18"/>
      <c r="T22" s="18"/>
    </row>
    <row r="23" spans="1:20" s="3" customFormat="1" ht="21.75" customHeight="1">
      <c r="A23" s="13">
        <v>16</v>
      </c>
      <c r="B23" s="14"/>
      <c r="C23" s="14"/>
      <c r="D23" s="15"/>
      <c r="E23" s="27" t="s">
        <v>71</v>
      </c>
      <c r="F23" s="16" t="s">
        <v>36</v>
      </c>
      <c r="G23" s="17">
        <v>147</v>
      </c>
      <c r="H23" s="17"/>
      <c r="I23" s="17"/>
      <c r="J23" s="17"/>
      <c r="K23" s="17"/>
      <c r="L23" s="18"/>
      <c r="M23" s="18"/>
      <c r="N23" s="18"/>
      <c r="O23" s="18"/>
      <c r="P23" s="18"/>
      <c r="Q23" s="18"/>
      <c r="R23" s="18"/>
      <c r="S23" s="18"/>
      <c r="T23" s="18"/>
    </row>
    <row r="24" spans="1:20" s="3" customFormat="1" ht="23.25" customHeight="1">
      <c r="A24" s="13">
        <v>17</v>
      </c>
      <c r="B24" s="14"/>
      <c r="C24" s="14"/>
      <c r="D24" s="15"/>
      <c r="E24" s="27" t="s">
        <v>57</v>
      </c>
      <c r="F24" s="16" t="s">
        <v>36</v>
      </c>
      <c r="G24" s="17">
        <v>323</v>
      </c>
      <c r="H24" s="17"/>
      <c r="I24" s="17"/>
      <c r="J24" s="17"/>
      <c r="K24" s="17"/>
      <c r="L24" s="18"/>
      <c r="M24" s="18"/>
      <c r="N24" s="18"/>
      <c r="O24" s="18"/>
      <c r="P24" s="18"/>
      <c r="Q24" s="18"/>
      <c r="R24" s="18"/>
      <c r="S24" s="18"/>
      <c r="T24" s="18"/>
    </row>
    <row r="25" spans="1:20" s="3" customFormat="1" ht="24" customHeight="1">
      <c r="A25" s="13">
        <v>18</v>
      </c>
      <c r="B25" s="14"/>
      <c r="C25" s="14"/>
      <c r="D25" s="15"/>
      <c r="E25" s="27" t="s">
        <v>49</v>
      </c>
      <c r="F25" s="16" t="s">
        <v>36</v>
      </c>
      <c r="G25" s="17">
        <v>671</v>
      </c>
      <c r="H25" s="17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</row>
    <row r="26" spans="1:20" s="3" customFormat="1" ht="24" customHeight="1">
      <c r="A26" s="13">
        <v>19</v>
      </c>
      <c r="B26" s="14"/>
      <c r="C26" s="14"/>
      <c r="D26" s="15"/>
      <c r="E26" s="27" t="s">
        <v>46</v>
      </c>
      <c r="F26" s="16" t="s">
        <v>50</v>
      </c>
      <c r="G26" s="21">
        <v>6.95</v>
      </c>
      <c r="H26" s="17"/>
      <c r="I26" s="17"/>
      <c r="J26" s="17"/>
      <c r="K26" s="17"/>
      <c r="L26" s="18"/>
      <c r="M26" s="18"/>
      <c r="N26" s="18"/>
      <c r="O26" s="18"/>
      <c r="P26" s="18"/>
      <c r="Q26" s="18"/>
      <c r="R26" s="18"/>
      <c r="S26" s="18"/>
      <c r="T26" s="18"/>
    </row>
    <row r="27" spans="1:20" s="3" customFormat="1" ht="21" customHeight="1">
      <c r="A27" s="13">
        <v>20</v>
      </c>
      <c r="B27" s="14"/>
      <c r="C27" s="14"/>
      <c r="D27" s="15"/>
      <c r="E27" s="27" t="s">
        <v>47</v>
      </c>
      <c r="F27" s="16" t="s">
        <v>50</v>
      </c>
      <c r="G27" s="21">
        <v>13.9</v>
      </c>
      <c r="H27" s="17"/>
      <c r="I27" s="17"/>
      <c r="J27" s="17"/>
      <c r="K27" s="17"/>
      <c r="L27" s="18"/>
      <c r="M27" s="18"/>
      <c r="N27" s="18"/>
      <c r="O27" s="18"/>
      <c r="P27" s="18"/>
      <c r="Q27" s="18"/>
      <c r="R27" s="18"/>
      <c r="S27" s="18"/>
      <c r="T27" s="18"/>
    </row>
    <row r="28" spans="1:20" s="3" customFormat="1" ht="21" customHeight="1">
      <c r="A28" s="13">
        <v>21</v>
      </c>
      <c r="B28" s="14"/>
      <c r="C28" s="14"/>
      <c r="D28" s="15"/>
      <c r="E28" s="27" t="s">
        <v>48</v>
      </c>
      <c r="F28" s="16" t="s">
        <v>50</v>
      </c>
      <c r="G28" s="21">
        <v>3.47</v>
      </c>
      <c r="H28" s="17"/>
      <c r="I28" s="17"/>
      <c r="J28" s="17"/>
      <c r="K28" s="17"/>
      <c r="L28" s="18"/>
      <c r="M28" s="18"/>
      <c r="N28" s="18"/>
      <c r="O28" s="18"/>
      <c r="P28" s="18"/>
      <c r="Q28" s="18"/>
      <c r="R28" s="18"/>
      <c r="S28" s="18"/>
      <c r="T28" s="18"/>
    </row>
    <row r="29" spans="1:20" s="3" customFormat="1" ht="21.75" customHeight="1">
      <c r="A29" s="13">
        <v>22</v>
      </c>
      <c r="B29" s="14"/>
      <c r="C29" s="14"/>
      <c r="D29" s="15"/>
      <c r="E29" s="27" t="s">
        <v>35</v>
      </c>
      <c r="F29" s="16" t="s">
        <v>37</v>
      </c>
      <c r="G29" s="21">
        <v>10.119999999999999</v>
      </c>
      <c r="H29" s="17"/>
      <c r="I29" s="17"/>
      <c r="J29" s="17"/>
      <c r="K29" s="17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3" customFormat="1" ht="20.25" customHeight="1">
      <c r="A30" s="13">
        <v>23</v>
      </c>
      <c r="B30" s="14"/>
      <c r="C30" s="14"/>
      <c r="D30" s="15"/>
      <c r="E30" s="27" t="s">
        <v>38</v>
      </c>
      <c r="F30" s="16" t="s">
        <v>37</v>
      </c>
      <c r="G30" s="21">
        <v>15.8</v>
      </c>
      <c r="H30" s="17"/>
      <c r="I30" s="17"/>
      <c r="J30" s="17"/>
      <c r="K30" s="17"/>
      <c r="L30" s="18"/>
      <c r="M30" s="18"/>
      <c r="N30" s="18"/>
      <c r="O30" s="18"/>
      <c r="P30" s="18"/>
      <c r="Q30" s="18"/>
      <c r="R30" s="18"/>
      <c r="S30" s="18"/>
      <c r="T30" s="18"/>
    </row>
    <row r="31" spans="1:20" s="3" customFormat="1" ht="21" customHeight="1">
      <c r="A31" s="51" t="s">
        <v>70</v>
      </c>
      <c r="B31" s="51"/>
      <c r="C31" s="51"/>
      <c r="D31" s="51"/>
      <c r="E31" s="51"/>
      <c r="F31" s="51"/>
      <c r="G31" s="51"/>
      <c r="H31" s="51"/>
      <c r="I31" s="51"/>
    </row>
    <row r="32" spans="1:20" s="3" customFormat="1" ht="18">
      <c r="A32" s="5"/>
      <c r="B32" s="5"/>
      <c r="C32" s="5"/>
      <c r="D32" s="5"/>
      <c r="E32" s="6"/>
      <c r="F32" s="5"/>
      <c r="G32" s="5"/>
      <c r="H32" s="5"/>
      <c r="I32" s="5"/>
    </row>
    <row r="33" spans="1:9" s="3" customFormat="1" ht="18">
      <c r="A33" s="5"/>
      <c r="B33" s="5"/>
      <c r="C33" s="5"/>
      <c r="D33" s="5"/>
      <c r="E33" s="6"/>
      <c r="F33" s="5"/>
      <c r="G33" s="5"/>
      <c r="H33" s="5"/>
      <c r="I33" s="5"/>
    </row>
    <row r="34" spans="1:9" s="3" customFormat="1" ht="18">
      <c r="A34" s="5"/>
      <c r="B34" s="5"/>
      <c r="C34" s="5"/>
      <c r="D34" s="5"/>
      <c r="E34" s="6"/>
      <c r="F34" s="5"/>
      <c r="G34" s="5"/>
      <c r="H34" s="5"/>
      <c r="I34" s="5"/>
    </row>
    <row r="35" spans="1:9" s="3" customFormat="1" ht="18">
      <c r="A35" s="5"/>
      <c r="B35" s="5"/>
      <c r="C35" s="5"/>
      <c r="D35" s="5"/>
      <c r="E35" s="6"/>
      <c r="F35" s="5"/>
      <c r="G35" s="5"/>
      <c r="H35" s="5"/>
      <c r="I35" s="5"/>
    </row>
    <row r="36" spans="1:9" s="3" customFormat="1" ht="18">
      <c r="A36" s="5"/>
      <c r="B36" s="5"/>
      <c r="C36" s="5"/>
      <c r="D36" s="5"/>
      <c r="E36" s="6"/>
      <c r="F36" s="5"/>
      <c r="G36" s="5"/>
      <c r="H36" s="5"/>
      <c r="I36" s="5"/>
    </row>
    <row r="37" spans="1:9" s="3" customFormat="1" ht="18">
      <c r="A37" s="5"/>
      <c r="B37" s="5"/>
      <c r="C37" s="5"/>
      <c r="D37" s="5"/>
      <c r="E37" s="6"/>
      <c r="F37" s="5"/>
      <c r="G37" s="5"/>
      <c r="H37" s="5"/>
      <c r="I37" s="5"/>
    </row>
  </sheetData>
  <mergeCells count="5">
    <mergeCell ref="A2:I2"/>
    <mergeCell ref="A31:I31"/>
    <mergeCell ref="G3:H3"/>
    <mergeCell ref="A3:D3"/>
    <mergeCell ref="G5:T5"/>
  </mergeCells>
  <phoneticPr fontId="8" type="noConversion"/>
  <pageMargins left="0.25" right="0.25" top="0.75" bottom="0.75" header="0.3" footer="0.3"/>
  <pageSetup paperSize="9" scale="51" fitToHeight="0" orientation="landscape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zoomScaleNormal="100" workbookViewId="0">
      <selection sqref="A1:XFD1"/>
    </sheetView>
  </sheetViews>
  <sheetFormatPr defaultRowHeight="15"/>
  <cols>
    <col min="1" max="1" width="4.5703125" customWidth="1"/>
    <col min="2" max="2" width="12" customWidth="1"/>
    <col min="3" max="3" width="14.140625" customWidth="1"/>
    <col min="4" max="4" width="26.7109375" customWidth="1"/>
    <col min="5" max="5" width="10.85546875" customWidth="1"/>
    <col min="6" max="6" width="8" customWidth="1"/>
    <col min="7" max="7" width="16.140625" customWidth="1"/>
    <col min="8" max="8" width="16" customWidth="1"/>
    <col min="9" max="9" width="16.28515625" customWidth="1"/>
    <col min="10" max="10" width="15.42578125" customWidth="1"/>
  </cols>
  <sheetData>
    <row r="1" spans="1:10" s="1" customFormat="1" ht="52.5" customHeight="1">
      <c r="A1" s="49" t="s">
        <v>22</v>
      </c>
      <c r="B1" s="50"/>
      <c r="C1" s="50"/>
      <c r="D1" s="50"/>
      <c r="E1" s="50"/>
      <c r="F1" s="50"/>
      <c r="G1" s="50"/>
      <c r="H1" s="50"/>
      <c r="I1" s="50"/>
    </row>
    <row r="2" spans="1:10" s="1" customFormat="1" ht="21" customHeight="1">
      <c r="A2" s="54" t="s">
        <v>72</v>
      </c>
      <c r="B2" s="55"/>
      <c r="C2" s="55"/>
      <c r="D2" s="4"/>
      <c r="E2" s="4"/>
      <c r="F2" s="4"/>
      <c r="G2" s="52" t="s">
        <v>39</v>
      </c>
      <c r="H2" s="53"/>
      <c r="I2" s="10">
        <v>0</v>
      </c>
    </row>
    <row r="3" spans="1:10" s="1" customFormat="1" ht="13.5" customHeight="1">
      <c r="A3" s="8"/>
      <c r="B3" s="9"/>
      <c r="C3" s="9"/>
      <c r="D3" s="4"/>
      <c r="E3" s="4"/>
      <c r="F3" s="4"/>
      <c r="G3" s="4"/>
      <c r="H3" s="4"/>
      <c r="I3" s="4"/>
    </row>
    <row r="4" spans="1:10" s="3" customFormat="1" ht="35.25" customHeight="1">
      <c r="A4" s="11" t="s">
        <v>1</v>
      </c>
      <c r="B4" s="11" t="s">
        <v>2</v>
      </c>
      <c r="C4" s="11" t="s">
        <v>3</v>
      </c>
      <c r="D4" s="12" t="s">
        <v>4</v>
      </c>
      <c r="E4" s="12" t="s">
        <v>5</v>
      </c>
      <c r="F4" s="12" t="s">
        <v>69</v>
      </c>
      <c r="G4" s="56" t="s">
        <v>6</v>
      </c>
      <c r="H4" s="56"/>
      <c r="I4" s="56"/>
      <c r="J4" s="57"/>
    </row>
    <row r="5" spans="1:10" s="3" customFormat="1" ht="35.25" customHeight="1">
      <c r="A5" s="11"/>
      <c r="B5" s="11"/>
      <c r="C5" s="11"/>
      <c r="D5" s="12"/>
      <c r="E5" s="12"/>
      <c r="F5" s="12"/>
      <c r="G5" s="32" t="s">
        <v>8</v>
      </c>
      <c r="H5" s="11" t="s">
        <v>20</v>
      </c>
      <c r="I5" s="11" t="s">
        <v>21</v>
      </c>
      <c r="J5" s="11" t="s">
        <v>40</v>
      </c>
    </row>
    <row r="6" spans="1:10" s="3" customFormat="1" ht="42.75" customHeight="1">
      <c r="A6" s="13">
        <v>1</v>
      </c>
      <c r="B6" s="14"/>
      <c r="C6" s="15" t="s">
        <v>62</v>
      </c>
      <c r="D6" s="27" t="s">
        <v>7</v>
      </c>
      <c r="E6" s="16">
        <v>5.4</v>
      </c>
      <c r="F6" s="31">
        <v>0.34300000000000003</v>
      </c>
      <c r="G6" s="33">
        <f>802-(802*I2)</f>
        <v>802</v>
      </c>
      <c r="H6" s="17">
        <f>826-(826*I2)</f>
        <v>826</v>
      </c>
      <c r="I6" s="17">
        <f>826-(826*I2)</f>
        <v>826</v>
      </c>
      <c r="J6" s="17">
        <f>826-(826*I2)</f>
        <v>826</v>
      </c>
    </row>
    <row r="7" spans="1:10" s="3" customFormat="1" ht="38.25" customHeight="1">
      <c r="A7" s="13">
        <v>2</v>
      </c>
      <c r="B7" s="14"/>
      <c r="C7" s="15" t="s">
        <v>62</v>
      </c>
      <c r="D7" s="27" t="s">
        <v>7</v>
      </c>
      <c r="E7" s="16">
        <v>4.8</v>
      </c>
      <c r="F7" s="31">
        <v>0.34300000000000003</v>
      </c>
      <c r="G7" s="33">
        <f>744-(744*I2)</f>
        <v>744</v>
      </c>
      <c r="H7" s="17"/>
      <c r="I7" s="17"/>
      <c r="J7" s="17"/>
    </row>
    <row r="8" spans="1:10" s="3" customFormat="1" ht="36" customHeight="1">
      <c r="A8" s="13">
        <v>3</v>
      </c>
      <c r="B8" s="14"/>
      <c r="C8" s="15" t="s">
        <v>63</v>
      </c>
      <c r="D8" s="27" t="s">
        <v>12</v>
      </c>
      <c r="E8" s="16">
        <v>6</v>
      </c>
      <c r="F8" s="31">
        <v>0.16200000000000001</v>
      </c>
      <c r="G8" s="33">
        <f>510-(510*I2)</f>
        <v>510</v>
      </c>
      <c r="H8" s="17">
        <f>528-(528*I2)</f>
        <v>528</v>
      </c>
      <c r="I8" s="17">
        <f>528-(528*I2)</f>
        <v>528</v>
      </c>
      <c r="J8" s="17">
        <f>528-(528*I2)</f>
        <v>528</v>
      </c>
    </row>
    <row r="9" spans="1:10" s="1" customFormat="1" ht="45.75" customHeight="1">
      <c r="A9" s="13">
        <v>4</v>
      </c>
      <c r="B9" s="14"/>
      <c r="C9" s="14" t="s">
        <v>56</v>
      </c>
      <c r="D9" s="27" t="s">
        <v>55</v>
      </c>
      <c r="E9" s="16">
        <v>6</v>
      </c>
      <c r="F9" s="31">
        <v>0.154</v>
      </c>
      <c r="G9" s="33">
        <f>550-(550*I2)</f>
        <v>550</v>
      </c>
      <c r="H9" s="17">
        <f>586-(586*I2)</f>
        <v>586</v>
      </c>
      <c r="I9" s="17">
        <f>586-(586*I2)</f>
        <v>586</v>
      </c>
      <c r="J9" s="17">
        <f>586-(586*I2)</f>
        <v>586</v>
      </c>
    </row>
    <row r="10" spans="1:10" s="3" customFormat="1" ht="42.75" customHeight="1">
      <c r="A10" s="13">
        <v>5</v>
      </c>
      <c r="B10" s="14"/>
      <c r="C10" s="15" t="s">
        <v>64</v>
      </c>
      <c r="D10" s="27" t="s">
        <v>14</v>
      </c>
      <c r="E10" s="16">
        <v>6</v>
      </c>
      <c r="F10" s="31">
        <v>0.309</v>
      </c>
      <c r="G10" s="33">
        <f>850-(850*I2)</f>
        <v>850</v>
      </c>
      <c r="H10" s="17">
        <f>850-(850*I2)</f>
        <v>850</v>
      </c>
      <c r="I10" s="17">
        <f>850-(850*I2)</f>
        <v>850</v>
      </c>
      <c r="J10" s="17">
        <f>850-(850*I2)</f>
        <v>850</v>
      </c>
    </row>
    <row r="11" spans="1:10" s="3" customFormat="1" ht="32.25" customHeight="1">
      <c r="A11" s="13">
        <v>6</v>
      </c>
      <c r="B11" s="14"/>
      <c r="C11" s="15" t="s">
        <v>61</v>
      </c>
      <c r="D11" s="27" t="s">
        <v>15</v>
      </c>
      <c r="E11" s="16">
        <v>6</v>
      </c>
      <c r="F11" s="31">
        <v>0.41899999999999998</v>
      </c>
      <c r="G11" s="33">
        <f>1174-(1174*I2)</f>
        <v>1174</v>
      </c>
      <c r="H11" s="17">
        <f>1198-(1198*I2)</f>
        <v>1198</v>
      </c>
      <c r="I11" s="17">
        <f>1198-(1198*I2)</f>
        <v>1198</v>
      </c>
      <c r="J11" s="17">
        <f>1198-(1198*I2)</f>
        <v>1198</v>
      </c>
    </row>
    <row r="12" spans="1:10" s="3" customFormat="1" ht="33.75" customHeight="1">
      <c r="A12" s="13">
        <v>7</v>
      </c>
      <c r="B12" s="14"/>
      <c r="C12" s="14" t="s">
        <v>65</v>
      </c>
      <c r="D12" s="27" t="s">
        <v>16</v>
      </c>
      <c r="E12" s="16">
        <v>6</v>
      </c>
      <c r="F12" s="31">
        <v>0.20799999999999999</v>
      </c>
      <c r="G12" s="33">
        <f>719-(719*I2)</f>
        <v>719</v>
      </c>
      <c r="H12" s="17">
        <f>743-(743*I2)</f>
        <v>743</v>
      </c>
      <c r="I12" s="17">
        <f>743-(728*I2)</f>
        <v>743</v>
      </c>
      <c r="J12" s="17">
        <f>743-(743*I2)</f>
        <v>743</v>
      </c>
    </row>
    <row r="13" spans="1:10" s="3" customFormat="1" ht="33.75" customHeight="1">
      <c r="A13" s="13">
        <v>8</v>
      </c>
      <c r="B13" s="14"/>
      <c r="C13" s="15"/>
      <c r="D13" s="27" t="s">
        <v>66</v>
      </c>
      <c r="E13" s="16" t="s">
        <v>36</v>
      </c>
      <c r="F13" s="30"/>
      <c r="G13" s="33">
        <f>65-(65*I2)</f>
        <v>65</v>
      </c>
      <c r="H13" s="17"/>
      <c r="I13" s="17"/>
      <c r="J13" s="17"/>
    </row>
    <row r="14" spans="1:10" s="3" customFormat="1" ht="52.5" customHeight="1">
      <c r="A14" s="51"/>
      <c r="B14" s="51"/>
      <c r="C14" s="51"/>
      <c r="D14" s="51"/>
      <c r="E14" s="51"/>
      <c r="F14" s="51"/>
      <c r="G14" s="51"/>
      <c r="H14" s="51"/>
      <c r="I14" s="51"/>
    </row>
    <row r="15" spans="1:10" s="3" customFormat="1" ht="52.5" customHeight="1">
      <c r="A15" s="51"/>
      <c r="B15" s="51"/>
      <c r="C15" s="51"/>
      <c r="D15" s="51"/>
      <c r="E15" s="51"/>
      <c r="F15" s="51"/>
      <c r="G15" s="51"/>
      <c r="H15" s="51"/>
      <c r="I15" s="51"/>
    </row>
    <row r="16" spans="1:10" s="3" customFormat="1" ht="52.5" customHeight="1">
      <c r="A16" s="51"/>
      <c r="B16" s="51"/>
      <c r="C16" s="51"/>
      <c r="D16" s="51"/>
      <c r="E16" s="51"/>
      <c r="F16" s="51"/>
      <c r="G16" s="51"/>
      <c r="H16" s="51"/>
      <c r="I16" s="51"/>
    </row>
    <row r="17" spans="1:9" s="3" customFormat="1" ht="52.5" customHeight="1">
      <c r="A17" s="5"/>
      <c r="B17" s="5"/>
      <c r="C17" s="5"/>
      <c r="D17" s="6"/>
      <c r="E17" s="5"/>
      <c r="F17" s="5"/>
      <c r="G17" s="5"/>
      <c r="H17" s="5"/>
      <c r="I17" s="5"/>
    </row>
    <row r="18" spans="1:9" s="3" customFormat="1" ht="52.5" customHeight="1">
      <c r="A18" s="5"/>
      <c r="B18" s="5"/>
      <c r="C18" s="5"/>
      <c r="D18" s="6"/>
      <c r="E18" s="5"/>
      <c r="F18" s="5"/>
      <c r="G18" s="5"/>
      <c r="H18" s="5"/>
      <c r="I18" s="5"/>
    </row>
  </sheetData>
  <mergeCells count="7">
    <mergeCell ref="A16:I16"/>
    <mergeCell ref="A1:I1"/>
    <mergeCell ref="A2:C2"/>
    <mergeCell ref="G2:H2"/>
    <mergeCell ref="G4:J4"/>
    <mergeCell ref="A14:I14"/>
    <mergeCell ref="A15:I15"/>
  </mergeCells>
  <pageMargins left="0.7" right="0.7" top="0.75" bottom="0.75" header="0.3" footer="0.3"/>
  <pageSetup paperSize="9" scale="62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sqref="A1:I1"/>
    </sheetView>
  </sheetViews>
  <sheetFormatPr defaultRowHeight="15"/>
  <cols>
    <col min="2" max="2" width="13.42578125" customWidth="1"/>
    <col min="3" max="3" width="16.7109375" customWidth="1"/>
    <col min="4" max="4" width="19.7109375" customWidth="1"/>
    <col min="6" max="6" width="11.140625" customWidth="1"/>
    <col min="7" max="7" width="14.5703125" customWidth="1"/>
    <col min="8" max="8" width="14.85546875" customWidth="1"/>
    <col min="9" max="9" width="14.42578125" customWidth="1"/>
    <col min="10" max="10" width="15" customWidth="1"/>
  </cols>
  <sheetData>
    <row r="1" spans="1:10" s="1" customFormat="1" ht="52.5" customHeight="1">
      <c r="A1" s="49" t="s">
        <v>22</v>
      </c>
      <c r="B1" s="49"/>
      <c r="C1" s="49"/>
      <c r="D1" s="49"/>
      <c r="E1" s="49"/>
      <c r="F1" s="49"/>
      <c r="G1" s="49"/>
      <c r="H1" s="49"/>
      <c r="I1" s="49"/>
    </row>
    <row r="2" spans="1:10" s="1" customFormat="1" ht="21" customHeight="1">
      <c r="A2" s="54" t="s">
        <v>83</v>
      </c>
      <c r="B2" s="55"/>
      <c r="C2" s="55"/>
      <c r="D2" s="34"/>
      <c r="E2" s="34"/>
      <c r="F2" s="34"/>
      <c r="G2" s="52" t="s">
        <v>39</v>
      </c>
      <c r="H2" s="53"/>
      <c r="I2" s="10">
        <v>0</v>
      </c>
    </row>
    <row r="3" spans="1:10" s="1" customFormat="1" ht="13.5" customHeight="1">
      <c r="A3" s="35"/>
      <c r="B3" s="36"/>
      <c r="C3" s="36"/>
      <c r="D3" s="34"/>
      <c r="E3" s="34"/>
      <c r="F3" s="34"/>
      <c r="G3" s="34"/>
      <c r="H3" s="34"/>
      <c r="I3" s="34"/>
    </row>
    <row r="4" spans="1:10" s="3" customFormat="1" ht="35.25" customHeight="1">
      <c r="A4" s="37" t="s">
        <v>1</v>
      </c>
      <c r="B4" s="37" t="s">
        <v>2</v>
      </c>
      <c r="C4" s="37" t="s">
        <v>3</v>
      </c>
      <c r="D4" s="12" t="s">
        <v>4</v>
      </c>
      <c r="E4" s="12" t="s">
        <v>5</v>
      </c>
      <c r="F4" s="12" t="s">
        <v>69</v>
      </c>
      <c r="G4" s="56" t="s">
        <v>6</v>
      </c>
      <c r="H4" s="56"/>
      <c r="I4" s="56"/>
      <c r="J4" s="57"/>
    </row>
    <row r="5" spans="1:10" s="3" customFormat="1" ht="35.25" customHeight="1">
      <c r="A5" s="37"/>
      <c r="B5" s="37"/>
      <c r="C5" s="37"/>
      <c r="D5" s="12"/>
      <c r="E5" s="12"/>
      <c r="F5" s="12"/>
      <c r="G5" s="40" t="s">
        <v>73</v>
      </c>
      <c r="H5" s="38" t="s">
        <v>74</v>
      </c>
      <c r="I5" s="42" t="s">
        <v>75</v>
      </c>
      <c r="J5" s="44" t="s">
        <v>76</v>
      </c>
    </row>
    <row r="6" spans="1:10" s="3" customFormat="1" ht="42.75" customHeight="1">
      <c r="A6" s="13">
        <v>1</v>
      </c>
      <c r="B6" s="14"/>
      <c r="C6" s="15" t="s">
        <v>77</v>
      </c>
      <c r="D6" s="27" t="s">
        <v>7</v>
      </c>
      <c r="E6" s="16">
        <v>5.4</v>
      </c>
      <c r="F6" s="31">
        <v>0.34300000000000003</v>
      </c>
      <c r="G6" s="41">
        <f>1180-(1180*I2)</f>
        <v>1180</v>
      </c>
      <c r="H6" s="39">
        <f>1180-(1180*I2)</f>
        <v>1180</v>
      </c>
      <c r="I6" s="43">
        <f>1180-(1180*I2)</f>
        <v>1180</v>
      </c>
      <c r="J6" s="45">
        <f>1180-(1180*I2)</f>
        <v>1180</v>
      </c>
    </row>
    <row r="7" spans="1:10" s="3" customFormat="1" ht="36" customHeight="1">
      <c r="A7" s="13">
        <v>2</v>
      </c>
      <c r="B7" s="14"/>
      <c r="C7" s="15" t="s">
        <v>80</v>
      </c>
      <c r="D7" s="27" t="s">
        <v>12</v>
      </c>
      <c r="E7" s="16">
        <v>6</v>
      </c>
      <c r="F7" s="31">
        <v>0.16200000000000001</v>
      </c>
      <c r="G7" s="41">
        <f>722-(722*I2)</f>
        <v>722</v>
      </c>
      <c r="H7" s="39">
        <f>722-(722*I2)</f>
        <v>722</v>
      </c>
      <c r="I7" s="43">
        <f>722-(722*I2)</f>
        <v>722</v>
      </c>
      <c r="J7" s="45">
        <f>722-(722*I2)</f>
        <v>722</v>
      </c>
    </row>
    <row r="8" spans="1:10" s="1" customFormat="1" ht="45.75" customHeight="1">
      <c r="A8" s="13">
        <v>3</v>
      </c>
      <c r="B8" s="14"/>
      <c r="C8" s="15" t="s">
        <v>81</v>
      </c>
      <c r="D8" s="27" t="s">
        <v>55</v>
      </c>
      <c r="E8" s="16">
        <v>6</v>
      </c>
      <c r="F8" s="31">
        <v>0.154</v>
      </c>
      <c r="G8" s="41">
        <f>850-(850*I2)</f>
        <v>850</v>
      </c>
      <c r="H8" s="39">
        <f>850-(850*I2)</f>
        <v>850</v>
      </c>
      <c r="I8" s="43">
        <f>850-(850*I2)</f>
        <v>850</v>
      </c>
      <c r="J8" s="45">
        <f>850-(850*I2)</f>
        <v>850</v>
      </c>
    </row>
    <row r="9" spans="1:10" s="3" customFormat="1" ht="42.75" customHeight="1">
      <c r="A9" s="13">
        <v>4</v>
      </c>
      <c r="B9" s="14"/>
      <c r="C9" s="15" t="s">
        <v>82</v>
      </c>
      <c r="D9" s="27" t="s">
        <v>14</v>
      </c>
      <c r="E9" s="16">
        <v>6</v>
      </c>
      <c r="F9" s="31">
        <v>0.309</v>
      </c>
      <c r="G9" s="41">
        <f>1385-(1385*I2)</f>
        <v>1385</v>
      </c>
      <c r="H9" s="39">
        <f>1385-(1385*I2)</f>
        <v>1385</v>
      </c>
      <c r="I9" s="43">
        <f>1385-(1385*I2)</f>
        <v>1385</v>
      </c>
      <c r="J9" s="45">
        <f>1385-(1385*I2)</f>
        <v>1385</v>
      </c>
    </row>
    <row r="10" spans="1:10" s="3" customFormat="1" ht="32.25" customHeight="1">
      <c r="A10" s="13">
        <v>5</v>
      </c>
      <c r="B10" s="14"/>
      <c r="C10" s="15" t="s">
        <v>78</v>
      </c>
      <c r="D10" s="27" t="s">
        <v>15</v>
      </c>
      <c r="E10" s="16">
        <v>6</v>
      </c>
      <c r="F10" s="31">
        <v>0.41899999999999998</v>
      </c>
      <c r="G10" s="41">
        <f>1730-(1730*I2)</f>
        <v>1730</v>
      </c>
      <c r="H10" s="39">
        <f>1730-(1730*I2)</f>
        <v>1730</v>
      </c>
      <c r="I10" s="43">
        <f>1730-(1730*I2)</f>
        <v>1730</v>
      </c>
      <c r="J10" s="45">
        <f>1730-(1730*I2)</f>
        <v>1730</v>
      </c>
    </row>
    <row r="11" spans="1:10" s="3" customFormat="1" ht="33.75" customHeight="1">
      <c r="A11" s="13">
        <v>6</v>
      </c>
      <c r="B11" s="14"/>
      <c r="C11" s="15" t="s">
        <v>79</v>
      </c>
      <c r="D11" s="27" t="s">
        <v>16</v>
      </c>
      <c r="E11" s="16">
        <v>6</v>
      </c>
      <c r="F11" s="31">
        <v>0.20799999999999999</v>
      </c>
      <c r="G11" s="41">
        <f>925-(925*I2)</f>
        <v>925</v>
      </c>
      <c r="H11" s="39">
        <f>925-(925*I2)</f>
        <v>925</v>
      </c>
      <c r="I11" s="43">
        <f>925-(925*I2)</f>
        <v>925</v>
      </c>
      <c r="J11" s="45">
        <f>925-(925*I2)</f>
        <v>925</v>
      </c>
    </row>
    <row r="12" spans="1:10" s="3" customFormat="1" ht="33.75" customHeight="1">
      <c r="A12" s="13">
        <v>8</v>
      </c>
      <c r="B12" s="14"/>
      <c r="C12" s="15"/>
      <c r="D12" s="27" t="s">
        <v>66</v>
      </c>
      <c r="E12" s="16" t="s">
        <v>36</v>
      </c>
      <c r="F12" s="30"/>
      <c r="G12" s="41">
        <v>65</v>
      </c>
      <c r="H12" s="46"/>
      <c r="I12" s="47"/>
      <c r="J12" s="48"/>
    </row>
  </sheetData>
  <mergeCells count="4">
    <mergeCell ref="A1:I1"/>
    <mergeCell ref="A2:C2"/>
    <mergeCell ref="G2:H2"/>
    <mergeCell ref="G4:J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Стандарт</vt:lpstr>
      <vt:lpstr>Эконом</vt:lpstr>
      <vt:lpstr>НАЙДИ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Пользователь Windows</cp:lastModifiedBy>
  <cp:lastPrinted>2019-01-16T05:16:46Z</cp:lastPrinted>
  <dcterms:created xsi:type="dcterms:W3CDTF">2016-03-24T10:41:06Z</dcterms:created>
  <dcterms:modified xsi:type="dcterms:W3CDTF">2019-02-18T08:01:14Z</dcterms:modified>
</cp:coreProperties>
</file>